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showInkAnnotation="0" codeName="ThisWorkbook" autoCompressPictures="0"/>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15600" windowHeight="8955"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44525" concurrentCalc="0"/>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c r="I12" i="1"/>
  <c r="I13" i="1"/>
  <c r="H13" i="1"/>
  <c r="I14" i="1"/>
  <c r="H14" i="1"/>
  <c r="I15" i="1"/>
  <c r="I16" i="1"/>
  <c r="H16" i="1"/>
  <c r="I17" i="1"/>
  <c r="H17" i="1"/>
  <c r="I18" i="1"/>
  <c r="I19" i="1"/>
  <c r="I20" i="1"/>
  <c r="I21" i="1"/>
  <c r="H21" i="1"/>
  <c r="I22" i="1"/>
  <c r="H22" i="1"/>
  <c r="I23" i="1"/>
  <c r="I24" i="1"/>
  <c r="H24" i="1"/>
  <c r="I25" i="1"/>
  <c r="I26" i="1"/>
  <c r="H26" i="1"/>
  <c r="I27" i="1"/>
  <c r="I28" i="1"/>
  <c r="I29" i="1"/>
  <c r="H29" i="1"/>
  <c r="I30" i="1"/>
  <c r="H30" i="1"/>
  <c r="I31" i="1"/>
  <c r="I32" i="1"/>
  <c r="I33" i="1"/>
  <c r="H33" i="1"/>
  <c r="I34" i="1"/>
  <c r="H34" i="1"/>
  <c r="I35" i="1"/>
  <c r="I36" i="1"/>
  <c r="H36" i="1"/>
  <c r="I37" i="1"/>
  <c r="H37" i="1"/>
  <c r="I38" i="1"/>
  <c r="H38" i="1"/>
  <c r="I39" i="1"/>
  <c r="I40" i="1"/>
  <c r="I41" i="1"/>
  <c r="H41" i="1"/>
  <c r="I42" i="1"/>
  <c r="H42" i="1"/>
  <c r="I43" i="1"/>
  <c r="I44" i="1"/>
  <c r="I45" i="1"/>
  <c r="H45" i="1"/>
  <c r="I46" i="1"/>
  <c r="H46" i="1"/>
  <c r="I47" i="1"/>
  <c r="I48" i="1"/>
  <c r="I49" i="1"/>
  <c r="H49" i="1"/>
  <c r="I50" i="1"/>
  <c r="H50" i="1"/>
  <c r="I51" i="1"/>
  <c r="I52" i="1"/>
  <c r="H52" i="1"/>
  <c r="I53" i="1"/>
  <c r="H53" i="1"/>
  <c r="F53" i="1"/>
  <c r="G53" i="1"/>
  <c r="I54" i="1"/>
  <c r="H54" i="1"/>
  <c r="F54" i="1"/>
  <c r="G54" i="1"/>
  <c r="I55" i="1"/>
  <c r="H55" i="1"/>
  <c r="I56" i="1"/>
  <c r="F56" i="1"/>
  <c r="G56" i="1"/>
  <c r="I57" i="1"/>
  <c r="H57" i="1"/>
  <c r="I58" i="1"/>
  <c r="H58" i="1"/>
  <c r="F58" i="1"/>
  <c r="G58" i="1"/>
  <c r="I59" i="1"/>
  <c r="H59" i="1"/>
  <c r="I60" i="1"/>
  <c r="H60" i="1"/>
  <c r="F60" i="1"/>
  <c r="G60" i="1"/>
  <c r="I61" i="1"/>
  <c r="H61" i="1"/>
  <c r="I62" i="1"/>
  <c r="H62" i="1"/>
  <c r="F62" i="1"/>
  <c r="G62" i="1"/>
  <c r="F63" i="1"/>
  <c r="G63" i="1"/>
  <c r="I63" i="1"/>
  <c r="H63" i="1"/>
  <c r="F64" i="1"/>
  <c r="G64" i="1"/>
  <c r="I64" i="1"/>
  <c r="H64" i="1"/>
  <c r="F65" i="1"/>
  <c r="G65" i="1"/>
  <c r="I65" i="1"/>
  <c r="H65" i="1"/>
  <c r="F66" i="1"/>
  <c r="G66" i="1"/>
  <c r="I66" i="1"/>
  <c r="H66" i="1"/>
  <c r="F67" i="1"/>
  <c r="G67" i="1"/>
  <c r="I67" i="1"/>
  <c r="H67" i="1"/>
  <c r="F68" i="1"/>
  <c r="G68" i="1"/>
  <c r="I68" i="1"/>
  <c r="H68" i="1"/>
  <c r="F69" i="1"/>
  <c r="G69" i="1"/>
  <c r="I69" i="1"/>
  <c r="H69" i="1"/>
  <c r="F70" i="1"/>
  <c r="G70" i="1"/>
  <c r="I70" i="1"/>
  <c r="H70" i="1"/>
  <c r="F71" i="1"/>
  <c r="G71" i="1"/>
  <c r="I71" i="1"/>
  <c r="H71" i="1"/>
  <c r="F72" i="1"/>
  <c r="G72" i="1"/>
  <c r="I72" i="1"/>
  <c r="H72" i="1"/>
  <c r="F73" i="1"/>
  <c r="G73" i="1"/>
  <c r="I73" i="1"/>
  <c r="H73" i="1"/>
  <c r="F74" i="1"/>
  <c r="G74" i="1"/>
  <c r="I74" i="1"/>
  <c r="H74" i="1"/>
  <c r="F75" i="1"/>
  <c r="G75" i="1"/>
  <c r="I75" i="1"/>
  <c r="H75" i="1"/>
  <c r="F76" i="1"/>
  <c r="G76" i="1"/>
  <c r="I76" i="1"/>
  <c r="H76" i="1"/>
  <c r="F77" i="1"/>
  <c r="G77" i="1"/>
  <c r="I77" i="1"/>
  <c r="H77" i="1"/>
  <c r="F78" i="1"/>
  <c r="G78" i="1"/>
  <c r="I78" i="1"/>
  <c r="H78" i="1"/>
  <c r="F79" i="1"/>
  <c r="G79" i="1"/>
  <c r="I79" i="1"/>
  <c r="H79" i="1"/>
  <c r="F80" i="1"/>
  <c r="G80" i="1"/>
  <c r="I80" i="1"/>
  <c r="H80" i="1"/>
  <c r="F81" i="1"/>
  <c r="G81" i="1"/>
  <c r="I81" i="1"/>
  <c r="H81" i="1"/>
  <c r="F82" i="1"/>
  <c r="G82" i="1"/>
  <c r="I82" i="1"/>
  <c r="H82" i="1"/>
  <c r="F83" i="1"/>
  <c r="G83" i="1"/>
  <c r="I83" i="1"/>
  <c r="H83" i="1"/>
  <c r="F84" i="1"/>
  <c r="G84" i="1"/>
  <c r="I84" i="1"/>
  <c r="H84" i="1"/>
  <c r="F85" i="1"/>
  <c r="G85" i="1"/>
  <c r="I85" i="1"/>
  <c r="H85" i="1"/>
  <c r="F86" i="1"/>
  <c r="G86" i="1"/>
  <c r="I86" i="1"/>
  <c r="H86" i="1"/>
  <c r="F87" i="1"/>
  <c r="G87" i="1"/>
  <c r="I87" i="1"/>
  <c r="H87" i="1"/>
  <c r="F88" i="1"/>
  <c r="G88" i="1"/>
  <c r="I88" i="1"/>
  <c r="H88" i="1"/>
  <c r="F89" i="1"/>
  <c r="G89" i="1"/>
  <c r="I89" i="1"/>
  <c r="H89" i="1"/>
  <c r="F90" i="1"/>
  <c r="G90" i="1"/>
  <c r="I90" i="1"/>
  <c r="H90" i="1"/>
  <c r="F91" i="1"/>
  <c r="G91" i="1"/>
  <c r="I91" i="1"/>
  <c r="H91" i="1"/>
  <c r="F92" i="1"/>
  <c r="G92" i="1"/>
  <c r="I92" i="1"/>
  <c r="H92" i="1"/>
  <c r="F93" i="1"/>
  <c r="G93" i="1"/>
  <c r="I93" i="1"/>
  <c r="H93" i="1"/>
  <c r="F94" i="1"/>
  <c r="G94" i="1"/>
  <c r="I94" i="1"/>
  <c r="H94" i="1"/>
  <c r="F95" i="1"/>
  <c r="G95" i="1"/>
  <c r="I95" i="1"/>
  <c r="H95" i="1"/>
  <c r="F96" i="1"/>
  <c r="G96" i="1"/>
  <c r="I96" i="1"/>
  <c r="H96" i="1"/>
  <c r="F97" i="1"/>
  <c r="G97" i="1"/>
  <c r="I97" i="1"/>
  <c r="H97" i="1"/>
  <c r="F98" i="1"/>
  <c r="G98" i="1"/>
  <c r="I98" i="1"/>
  <c r="H98" i="1"/>
  <c r="F99" i="1"/>
  <c r="G99" i="1"/>
  <c r="I99" i="1"/>
  <c r="H99" i="1"/>
  <c r="F100" i="1"/>
  <c r="G100" i="1"/>
  <c r="I100" i="1"/>
  <c r="H100" i="1"/>
  <c r="F101" i="1"/>
  <c r="G101" i="1"/>
  <c r="I101" i="1"/>
  <c r="H101" i="1"/>
  <c r="F102" i="1"/>
  <c r="G102" i="1"/>
  <c r="I102" i="1"/>
  <c r="H102" i="1"/>
  <c r="F103" i="1"/>
  <c r="G103" i="1"/>
  <c r="I103" i="1"/>
  <c r="H103" i="1"/>
  <c r="F104" i="1"/>
  <c r="G104" i="1"/>
  <c r="I104" i="1"/>
  <c r="H104" i="1"/>
  <c r="F105" i="1"/>
  <c r="G105" i="1"/>
  <c r="I105" i="1"/>
  <c r="H105" i="1"/>
  <c r="F106" i="1"/>
  <c r="G106" i="1"/>
  <c r="I106" i="1"/>
  <c r="H106" i="1"/>
  <c r="F107" i="1"/>
  <c r="G107" i="1"/>
  <c r="I107" i="1"/>
  <c r="H107" i="1"/>
  <c r="F108" i="1"/>
  <c r="G108" i="1"/>
  <c r="I108" i="1"/>
  <c r="H108" i="1"/>
  <c r="H56" i="1"/>
  <c r="F61" i="1"/>
  <c r="G61" i="1"/>
  <c r="F59" i="1"/>
  <c r="G59" i="1"/>
  <c r="F57" i="1"/>
  <c r="G57" i="1"/>
  <c r="F55" i="1"/>
  <c r="G55" i="1"/>
  <c r="F52" i="1"/>
  <c r="G52" i="1"/>
  <c r="F51" i="1"/>
  <c r="G51" i="1"/>
  <c r="H51" i="1"/>
  <c r="F50" i="1"/>
  <c r="G50" i="1"/>
  <c r="F49" i="1"/>
  <c r="G49" i="1"/>
  <c r="F48" i="1"/>
  <c r="G48" i="1"/>
  <c r="H48" i="1"/>
  <c r="F47" i="1"/>
  <c r="G47" i="1"/>
  <c r="H47" i="1"/>
  <c r="F46" i="1"/>
  <c r="G46" i="1"/>
  <c r="F45" i="1"/>
  <c r="G45" i="1"/>
  <c r="F44" i="1"/>
  <c r="G44" i="1"/>
  <c r="H44" i="1"/>
  <c r="F43" i="1"/>
  <c r="G43" i="1"/>
  <c r="H43" i="1"/>
  <c r="F42" i="1"/>
  <c r="G42" i="1"/>
  <c r="F41" i="1"/>
  <c r="G41" i="1"/>
  <c r="F40" i="1"/>
  <c r="G40" i="1"/>
  <c r="H40" i="1"/>
  <c r="F39" i="1"/>
  <c r="G39" i="1"/>
  <c r="H39" i="1"/>
  <c r="F38" i="1"/>
  <c r="G38" i="1"/>
  <c r="F37" i="1"/>
  <c r="G37" i="1"/>
  <c r="F36" i="1"/>
  <c r="G36" i="1"/>
  <c r="F35" i="1"/>
  <c r="G35" i="1"/>
  <c r="H35" i="1"/>
  <c r="F34" i="1"/>
  <c r="G34" i="1"/>
  <c r="F33" i="1"/>
  <c r="G33" i="1"/>
  <c r="F32" i="1"/>
  <c r="G32" i="1"/>
  <c r="H32" i="1"/>
  <c r="F31" i="1"/>
  <c r="G31" i="1"/>
  <c r="H31" i="1"/>
  <c r="F30" i="1"/>
  <c r="G30" i="1"/>
  <c r="F29" i="1"/>
  <c r="G29" i="1"/>
  <c r="F28" i="1"/>
  <c r="G28" i="1"/>
  <c r="H28" i="1"/>
  <c r="F27" i="1"/>
  <c r="G27" i="1"/>
  <c r="H27" i="1"/>
  <c r="F26" i="1"/>
  <c r="G26" i="1"/>
  <c r="F25" i="1"/>
  <c r="G25" i="1"/>
  <c r="H25" i="1"/>
  <c r="F24" i="1"/>
  <c r="G24" i="1"/>
  <c r="F23" i="1"/>
  <c r="G23" i="1"/>
  <c r="H23" i="1"/>
  <c r="F22" i="1"/>
  <c r="G22" i="1"/>
  <c r="F21" i="1"/>
  <c r="G21" i="1"/>
  <c r="H20" i="1"/>
  <c r="F19" i="1"/>
  <c r="G19" i="1"/>
  <c r="H19" i="1"/>
  <c r="F18" i="1"/>
  <c r="G18" i="1"/>
  <c r="H18" i="1"/>
  <c r="F17" i="1"/>
  <c r="G17" i="1"/>
  <c r="F16" i="1"/>
  <c r="G16" i="1"/>
  <c r="A10" i="1"/>
  <c r="A11" i="1"/>
  <c r="A12" i="1"/>
  <c r="A13" i="1"/>
  <c r="A14" i="1"/>
  <c r="A15" i="1"/>
  <c r="H15" i="1"/>
  <c r="K45" i="2"/>
  <c r="J21" i="2"/>
  <c r="I21" i="2"/>
  <c r="H21" i="2"/>
  <c r="D18" i="2"/>
  <c r="D17" i="2"/>
  <c r="D7" i="2"/>
  <c r="D5" i="2"/>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C92" i="1"/>
  <c r="A92" i="1"/>
  <c r="C91" i="1"/>
  <c r="A91" i="1"/>
  <c r="C90" i="1"/>
  <c r="A90" i="1"/>
  <c r="C89" i="1"/>
  <c r="A89" i="1"/>
  <c r="C88" i="1"/>
  <c r="A88" i="1"/>
  <c r="C87" i="1"/>
  <c r="A87" i="1"/>
  <c r="C86" i="1"/>
  <c r="A86" i="1"/>
  <c r="C85" i="1"/>
  <c r="A85" i="1"/>
  <c r="C84" i="1"/>
  <c r="A84" i="1"/>
  <c r="C83" i="1"/>
  <c r="A83" i="1"/>
  <c r="C82" i="1"/>
  <c r="A82" i="1"/>
  <c r="C81" i="1"/>
  <c r="A81" i="1"/>
  <c r="C80" i="1"/>
  <c r="A80" i="1"/>
  <c r="C79" i="1"/>
  <c r="A79" i="1"/>
  <c r="C78" i="1"/>
  <c r="A78" i="1"/>
  <c r="C77" i="1"/>
  <c r="A77" i="1"/>
  <c r="C76" i="1"/>
  <c r="A76" i="1"/>
  <c r="C75" i="1"/>
  <c r="A75" i="1"/>
  <c r="C74" i="1"/>
  <c r="A74" i="1"/>
  <c r="C73" i="1"/>
  <c r="A73" i="1"/>
  <c r="C72" i="1"/>
  <c r="A72" i="1"/>
  <c r="C71" i="1"/>
  <c r="A71" i="1"/>
  <c r="C70" i="1"/>
  <c r="A70" i="1"/>
  <c r="C69" i="1"/>
  <c r="A69" i="1"/>
  <c r="C68" i="1"/>
  <c r="A68" i="1"/>
  <c r="C67" i="1"/>
  <c r="A67" i="1"/>
  <c r="C66" i="1"/>
  <c r="A66" i="1"/>
  <c r="C65" i="1"/>
  <c r="A65" i="1"/>
  <c r="C64" i="1"/>
  <c r="A64" i="1"/>
  <c r="C63" i="1"/>
  <c r="A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I10" i="1"/>
  <c r="F10" i="1"/>
  <c r="G10" i="1"/>
  <c r="C10" i="1"/>
  <c r="F12" i="1"/>
  <c r="G12" i="1"/>
  <c r="M8" i="1"/>
  <c r="M7" i="1"/>
  <c r="M6" i="1"/>
  <c r="M5" i="1"/>
  <c r="F5" i="1"/>
  <c r="M4" i="1"/>
  <c r="M3" i="1"/>
  <c r="M2" i="1"/>
  <c r="M1" i="1"/>
  <c r="E9" i="1"/>
  <c r="H12" i="1"/>
  <c r="H11" i="1"/>
  <c r="F11" i="1"/>
  <c r="G11" i="1"/>
  <c r="F13" i="1"/>
  <c r="G13" i="1"/>
  <c r="F14" i="1"/>
  <c r="G14" i="1"/>
  <c r="F15" i="1"/>
  <c r="G15" i="1"/>
  <c r="A16" i="1"/>
  <c r="A17" i="1"/>
  <c r="A18" i="1"/>
  <c r="A19" i="1"/>
  <c r="A20" i="1"/>
  <c r="F20" i="1"/>
  <c r="G20" i="1"/>
  <c r="A21" i="1"/>
  <c r="A22" i="1"/>
  <c r="A23" i="1"/>
  <c r="A24" i="1"/>
  <c r="A25" i="1"/>
  <c r="A26" i="1"/>
  <c r="A27" i="1"/>
  <c r="A28" i="1"/>
  <c r="A29" i="1"/>
  <c r="A30" i="1"/>
  <c r="A31" i="1"/>
  <c r="A32" i="1"/>
  <c r="A33" i="1"/>
  <c r="A34" i="1"/>
  <c r="A35" i="1"/>
  <c r="A36" i="1"/>
  <c r="A37" i="1"/>
  <c r="A38" i="1"/>
  <c r="A39" i="1"/>
  <c r="A40" i="1"/>
  <c r="A41" i="1"/>
  <c r="A42" i="1"/>
  <c r="A43" i="1"/>
  <c r="A44" i="1"/>
  <c r="A45" i="1"/>
  <c r="A46" i="1"/>
  <c r="A47" i="1"/>
  <c r="A48" i="1"/>
  <c r="A49" i="1"/>
  <c r="A50" i="1"/>
  <c r="A51" i="1"/>
  <c r="A52" i="1"/>
  <c r="A53" i="1"/>
  <c r="A54" i="1"/>
  <c r="A55" i="1"/>
  <c r="A56" i="1"/>
  <c r="A57" i="1"/>
  <c r="A58" i="1"/>
  <c r="A59" i="1"/>
  <c r="A60" i="1"/>
  <c r="A61" i="1"/>
  <c r="A62" i="1"/>
  <c r="H10" i="1"/>
</calcChain>
</file>

<file path=xl/sharedStrings.xml><?xml version="1.0" encoding="utf-8"?>
<sst xmlns="http://schemas.openxmlformats.org/spreadsheetml/2006/main" count="376" uniqueCount="198">
  <si>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</si>
  <si>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</si>
  <si>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</si>
  <si>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</si>
  <si>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</si>
  <si>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</si>
  <si>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</si>
  <si>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</si>
  <si>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</si>
  <si>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</si>
  <si>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</si>
  <si>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</si>
  <si>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</si>
  <si>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</si>
  <si>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</si>
  <si>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</si>
  <si>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</si>
  <si>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</si>
  <si>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</si>
  <si>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</si>
  <si>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</si>
  <si>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</si>
  <si>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</si>
  <si>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</si>
  <si>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</si>
  <si>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</si>
  <si>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</si>
  <si>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</si>
  <si>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</si>
  <si>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</si>
  <si>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</si>
  <si>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</si>
  <si>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</si>
  <si>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</si>
  <si>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</si>
  <si>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</si>
  <si>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</si>
  <si>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</si>
  <si>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</si>
  <si>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</si>
  <si>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</si>
  <si>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</si>
  <si>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</si>
  <si>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</si>
  <si>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</si>
  <si>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</si>
  <si>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</si>
  <si>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</si>
  <si>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</si>
  <si>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</si>
  <si>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</si>
  <si>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</si>
  <si>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</si>
  <si>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</si>
  <si>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</si>
  <si>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</si>
  <si>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</si>
  <si>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</si>
  <si>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</si>
  <si>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</si>
  <si>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</si>
  <si>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</si>
  <si>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</si>
  <si>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</si>
  <si>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</si>
  <si>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</si>
  <si>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</si>
  <si>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</si>
  <si>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</si>
  <si>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</si>
  <si>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</si>
  <si>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</si>
  <si>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</si>
  <si>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</si>
  <si>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</si>
  <si>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</si>
  <si>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</si>
  <si>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</si>
  <si>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</si>
  <si>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</si>
  <si>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</si>
  <si>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</si>
  <si>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</si>
  <si>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</si>
  <si>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</si>
  <si>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</si>
  <si>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</si>
  <si>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</si>
  <si>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</si>
  <si>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</si>
  <si>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</si>
  <si>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</si>
  <si>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</si>
  <si>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</si>
  <si>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</si>
  <si>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</si>
  <si>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</si>
  <si>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</si>
  <si>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</si>
  <si>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</si>
  <si>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</si>
  <si>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</si>
  <si>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</si>
  <si>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</si>
  <si>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</si>
  <si>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</si>
  <si>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</si>
  <si>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</si>
  <si>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</si>
  <si>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</si>
  <si>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</si>
  <si>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</si>
  <si>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</si>
  <si>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</si>
  <si>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</si>
  <si>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</si>
  <si>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</si>
  <si>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</si>
  <si>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</si>
  <si>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</si>
  <si>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</si>
  <si>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</si>
  <si>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</si>
  <si>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</si>
  <si>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</si>
  <si>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</si>
  <si>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</si>
  <si>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</si>
  <si>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</si>
  <si>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</si>
  <si>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</si>
  <si>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</si>
  <si>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</si>
  <si>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</si>
  <si>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</si>
  <si>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</si>
  <si>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</si>
  <si>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</si>
  <si>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</si>
  <si>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</si>
  <si>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</si>
  <si>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</si>
  <si>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</si>
  <si>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</si>
  <si>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</si>
  <si>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</si>
  <si>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</si>
  <si>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</si>
  <si>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</si>
  <si>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</si>
  <si>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</si>
  <si>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</si>
  <si>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</si>
  <si>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</si>
  <si>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</si>
  <si>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</si>
  <si>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</si>
  <si>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</si>
  <si>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</si>
  <si>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</si>
  <si>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</si>
  <si>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</si>
  <si>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</si>
  <si>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</si>
  <si>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</si>
  <si>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</si>
  <si>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</si>
  <si>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</si>
  <si>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</si>
  <si>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</si>
  <si>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</si>
  <si>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</si>
  <si>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</si>
  <si>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</si>
  <si>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</si>
  <si>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</si>
  <si>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</si>
  <si>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</si>
  <si>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</si>
  <si>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</si>
  <si>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</si>
  <si>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</si>
  <si>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</si>
  <si>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</si>
  <si>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</si>
  <si>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</si>
  <si>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</si>
  <si>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Los triángulos</t>
  </si>
  <si>
    <t>Ilustración</t>
  </si>
  <si>
    <t>MA_08_09_CO</t>
  </si>
  <si>
    <t>Lizzie Sambrano</t>
  </si>
  <si>
    <t>http://www.shutterstock.com/cat.mhtml?lang=es&amp;language=es&amp;ref_site=photo&amp;search_source=search_form&amp;version=llv1&amp;anyorall=all&amp;safesearch=1&amp;use_local_boost=1&amp;autocomplete_id=&amp;search_tracking_id=PmJpsrJi14TVa3sxpdL34A&amp;searchterm=redes%20sociales%20%20&amp;show_color_wheel=1&amp;orient=&amp;commercial_ok=&amp;media_type=images&amp;search_cat=&amp;searchtermx=&amp;photographer_name=&amp;people_gender=&amp;people_age=&amp;people_ethnicity=&amp;people_number=&amp;color=&amp;page=1&amp;inline=221864620</t>
  </si>
  <si>
    <t>Imagen de ambientación sobre redes sociales, se adjunta enlace de imagen sugerida, de ser posible agregarle gráficos estadisticos, o elaborar una similar a la adjunta en la observación.</t>
  </si>
  <si>
    <t>http://www.shutterstock.com/es/s/estadistica/search.html?page=2&amp;thumb_size=mosaic&amp;inline=371395531</t>
  </si>
  <si>
    <t>Fotografía</t>
  </si>
  <si>
    <t>Imagen de ambientación sobre estadística, se puede usar imagen adjunta en el enlace.</t>
  </si>
  <si>
    <t>http://www.shutterstock.com/cat.mhtml?autocomplete_id=&amp;language=es&amp;lang=es&amp;search_source=&amp;safesearch=1&amp;version=llv1&amp;searchterm=evaluacion%20y%20estadistica&amp;media_type=images&amp;page=1&amp;inline=302632130</t>
  </si>
  <si>
    <t>Imagen de ambientación, se adjunta enlace sugerido</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</si>
</sst>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9">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10</xdr:col>
      <xdr:colOff>0</xdr:colOff>
      <xdr:row>9</xdr:row>
      <xdr:rowOff>0</xdr:rowOff>
    </xdr:from>
    <xdr:to>
      <xdr:col>10</xdr:col>
      <xdr:colOff>304800</xdr:colOff>
      <xdr:row>9</xdr:row>
      <xdr:rowOff>304800</xdr:rowOff>
    </xdr:to>
    <xdr:sp macro="" textlink="">
      <xdr:nvSpPr>
        <xdr:cNvPr id="3074" name="AutoShape 2" descr="data:image/png;base64,iVBORw0KGgoAAAANSUhEUgAAAPcAAADMCAMAAACY78UPAAACTFBMVEX///9tYJ4AfMPtLjipp6ZfjLo8dGspBaHtbgAAjMz19PivqcdnWZtsXp12aqW7glvn8PgAcb8AdcCey+b70tTsEyP6wsV6n8X3+fuZtNH1QCmhubUtbmPtagCiz+0shL6XjcxAI6vo5fX/+/e93fBUhX3N5fPvPkj1NBfvSFHImnpmkb1/c6rRzeD3WETEkW8hm9PvgCH6q6KgltHxk1HS3uvh4OAAhclulI6Iqcv4t7Ho6OiGv+LU09P96+nEw8LgyLp2c3KQjo20s7JiX12fwdjydkWZl5Z/fHvBOEFaV1Wjt8X85eE7jMJ8eXefJSz+pY1Wl8f5jYPl9vzR+vuX1OgcyJWuyttEQD7FPkbxTSlaWWA/PkcdVZDCz9eq9vwAb9Vios39ZDs1n+b5YG0QfNpyyerasrzKta3ui6XqZYDklKjaxMowZ6D4qL7ixLL5gZ3Ooaz1tcZx3LnwZ07JhY4Ajl9iknvfbYdPdqPyfGDhipsNp3b4r5BAi2ynHSfQjpP2SgACk+pSw/J74fW2SE6gBRe5XmEiRnMxXo16zejHraoLW8gGetpMt+5d5fcAcklV4fYm0aL30t/rmIpQaH5ngZS0j46sdHV+o7L8wa211Mub3cr5n3msPVaeNEe+UHHVdY7xZyf6hkASXjuvEh6kVFlfqYw2mnDNlaWKu6O4dHSKHSPxg02P9PoMr3VrQzhtfmRvVGSHXlOgfXP4c3vnmVlePTr5j5J5gnRIMDIMAAAqJSJYPbYPNmoPBxkuO1mIkF7XQkNOMkPnGSFaAAAWwklEQVR4nO2di0MUR57Ha5Pm1u273Z0NJBabFXbDHCbHxcu6mc5iTU3TD+xmwgwgIMNDcDQCxkGCQS+wMRiQsIKaGJOgJBgfGy9ZY+IF87hd7/LYf+x+v+qeBzNECEEYpL/KdM9Md3V9+verql9113SRqLQRFSUS2YiSPO4NJY97Y8nj3lhKcyuSxHApc0K4paqqrq5hvu61UtwsZlimDCu2QVSdxwwepkvYX2byopulNlBY1hcse9PUlvMW8/aXFjfH96ebUopbNwAZkuQmrHOiK0tIH7DDmhZW7r6NqqcOlpUk17O3dUVNsWDa/I8NyCOzF89V9n4LKMVtITcHs6Obm7r9vXmaJzkMW0fhSBzgGeOUKLgGhQVWCZPxjRSF0885Y4RRseJmjit4DLEnvqWK+IZyLgO3WGD+4Xs0H8MEZdndHzd2vAi2g6+ZSCCVeHo/ZzNMIPkG8kflDG45Zung2dYd08adZG0pXi64VZuopqRZxApLVNIkTYcDS7pGmWkbmkpsE9xHk6ImA3vrugRvQTxs6bClqkm2JQxgwjcqkaO6ZTKi2ZalMcg/bmbrYAlIkBkqJuQkJ9mYQVnTrahJorBuK8TWJU1xuLkJyVuyaSEehxfVeQM5tTUjs16j6h2VKCYlEuZDUiXTXhxdDptmVCZAD84CRYWjFypEU2VZstgd4ZbcIgY6zx1mcdWWZY5bE4Ajkk5iCqMaur+Em5gyup2iUSw7XJM1EnY2CwvvMVQsMzRMdMh0FAmx7mUxgkaKKpIFiZuCGxwGXFh3Hd7hFl6Ax57PTQzIM+Ybv+e6Aj2WxZs4sDfmCPOsGlAtuCU4Zuu6bjDIA41iKdbRxFHgtjT4Qkd3ixJRvmP4XnDji841Js4J5l42wekw40ynUSeHqtjKppierrhnjzj21hQdj4pZYVEneTjhIj2HG99wJ6eZ3Cwm4/kAb4FPNKbYxFgSNxEWwFMPuRF1mEzwaEwRZ1tDOpFSDLixZiKYd2EQcAPcUxRKcZJNhkSySdHMion2lkXFGHa5VfTFMElxQ41EaAx9nIhi5CTOouLEoZcpmAcFVjALiq2InM7jNkSxU8wwJG2pWOCW5OfOvppq205uLNWyIRXVMJmwt4bZpral2sCtEk1STeETsJDCUL6jqiWcUQpbKjggMyUDzr0ZNYwwlm/cTIMKRFPhYyjfto77I67wIdxcCxMlrOoWHMtN3N0vbCmWKD541JjMLQltrlphY6F4DWGV5MqiSja0KndqVMINUZOrKiNU1DFObcpVqM/BIJQb7i5M5TITe4oDSaqiipYA94SkuOrsCZtRsRm8h/ocPlecI4mjic2hdMMpocT90qm/FbEfV92tDGxT8A130lvNOFW5W0svGctO11yShbIOt4rc7G6REJOXn+4y9klxP/ZkrpZxHteLUtz//C85+smCJqB8NfN3r5TB/ZMs/fwXyK1oms0gQII4XDY0U9PNxYPfdaBFuSEqhLaAMaaaLIptkr1IN2R9aDFuCoGDKqIlE+IQZkjG8uvdfNKi9oa+mWh+oPcBwYDOomuZ25XTotwQaUWdEFJsFmX8vrgMsxg3x1oMmN2LB4Zh2PqSeuZ5rqVyO+amooNnLidQyDMt6ueabYQlpwONXk4sN9Rf51qUm4iOhBNFKritatwPYdzi3PenPG6PO5OblufKt7ZZXhEtxu176IFsPVS4tlleES3K/SuP2+Ne//K4PW6P2+P2uD3u9SyP2+P2uD1uj9vjXs/yuD1uj9vjXoibphY4lkxZV/eHfwS36gx0kVSq6XdMK7auBkIsn5vFxO1gfodziajGUsbD55GWz607O4bDXDG5pkTX13CfZXOrd6Lo2BqOQuY6X2/DfZbNHQbPlrCM22JcsCZL0nq6L75sbhMHQbO/h7UYDhG3mWaI3ymsFy2bG2o1QyOUkqgqBrWHCV1PAxmXzW2Eo86wavBz/BGOpZnrqQFffn1O0xW4+CkUW1ejnLw41eP2uO/CXZarteT4oVou9yMPbs3Wg0VrSvLDtGzuhx/M1sMed/7L4/a4PW6P2+P2uD1uj3u9yOP2uD1uj9vj9rg9bo97vcjj9rg9bo/b4/a4PW6Pe73I4/a4fxQ31yV8HIZhSAoxdFhoefl8vpXm5mEu4fN2TcNgkqSEuZqfo9pWnFshJKw4T/2NKiRK7bw09z0o34qtE6KZOFzX1Kx8Ha+78txGDLhVhYPVxSOS83O07r2oz21hY/EIZ13RzbwckL/S3DgYG6pyBq8WrgH9kiYMWG2tOLdNlbBimFTBCQM0quokL+fFWHE/l0xssA3xio9alcy8nCDlnsZreTxC2YtTPe7V4V7bdn2luX2BXIn0DVs0cVF4ZbouSbq5ZsyoleYuLsjRZrSsbjErSnSb6VGiMUOj1toGsKvETWMEZ2UJM1iD2FWx1/pnlatlbyrmignjBEjQpJuKtsZt3Gpxg6IGPlQ8JuHPpg1jCXNl3UutHreEnk0lMasZTihjrmkBXzVuyXlgvPNbOw3A1/ax2qvFbcRUVaXEEs/SNgzorNCNwE3FpLzMORjO1yTr2pr+YHwV6zWCv6Klaa0NsKvVsvcfc/XoRuD+zT9l6zcet8e9YbjFfJuES9DGyYahqoa9Og+bX2tuKYYzR5qqrUMca4W5tUqTZaw1N9HcqQJNqhE5SpY2bel9wq3azLCJrouHwWwgbhqL/d3Ae4pLm5z3vuEOczHPGaEaW62nguQDt7gYg9edLG6pbDmzQ65PbgJdcZyoVrHxDou5Kg3ZmnPjJPOyjbeVZOymbRg/d5ScpRsnF95I3KuufOVmipjWXFVx7jdVUbi1spcp8pXbiOGM5qalh4mkW3cMKbai2GvMLf8hR7990skPtms4YsAyojLRFpi1VFyXXfYlurXlfuynufptmht93TLA3rqaMXhAwkvQzNZM244tO6xdY+7f3ZWb4E0WSqCQZwz+U00ZGnucQp39iLA2z7lpWFhU55KWvM2Aw4QkwzIYBLXLb/Tym5s6UYwqqTpLPqhU1SCO5xDqqNKP6LzlLbduYD/FknEmSxNng091USUzJu6dKzpVM+o1A/dQdMmQrCXca81bbuHOYU0zBTGNaumyzPAaDXzENCt9z0XSFd0ipmLpzF5CqJu33Gk5E61nWNZ5Uq+lQiWfrufD4rmmNuHWkm6trwPubKmOl9vAqaZvNqk2tw0S1UxlSQO/85R7gaf5pR7n5wQrOj56PKNm4zENQjyqUCggS+jB5yd32dNbNmVpy9N3fY6hHKPQ6DGs2RTTXLyiv1+4GTo/XrvRIMaRv2esFEs7wv3CTcMqFHyKDZ7G2HxuWSWKptm6bd5/3ITppi4TbuPt9axb61GdmBSqu8wB4euMu9yfq8xabKG76uod4GZ8/tCxdcYdfOCZbD3VeFc/gBrP0IkaNvm8WzHrjfuZn2ULuMv+LVdVSUKNO902SWX8PuMO/TJXSW4prIpoFts3W9843IYk2Th4TGM6I+mO633PDVJ1MXTM0Hm6IdsI3Ewhoi43Mq7JbgTuhXRfc5ft2J6jRzYC97bHc7RrQ3D/Olse94bn/nm21pQ7R3fhZt9fvhfn/sW/5wi5cw/0jODe+kS2tiJ3dcXmLFVUIve/5gq5//d32frpHzDDX/w+R18I7qdyBfH5f+RKcA9uy1E29wbTj+CmVF5gMLmc/as53w9KM7lSFspS+qqDc1hZXnAY+1IHtmdyNzY1CsEiM6XGcvF5U1MjzUw249i4lMXntKUip3wX01SOGhvLlaJHHikqqg0lk/eVg/x+f0t1oR+WxX7xaWhHjsQenZ3PPvvsxYsXn02rEz9XEv3c6O2dmpqaBkmSKoa9YvZCIRw7EpJDA0cHEmgrOYu7EQ5eUlLi9zf7y7tAwJk6GT4fkruUzlmRZTnD3MkzH8it1goKKp1kms+dO9lIaj/fUQQCeLRgwO8vDAbj8WBzUsGWhbEFeOfF6qRakkLw3rnrX/z3Z3O3bn0JugWauz2FT5Hp6RmoGalpba0BjYBaT/TIdD53Y/N+1FlHY90nT3b5AZA2daGl0d4+VBKQ4htLVjrng1c6pBWOXO4KcPUm4ht7/fWxMUK2P/EVaPv2IogYZX85UseDwSDgFzrgkMwMRpS1RTPzRciz1Q2ouJBYbahu6aRy9Nb1L/7ns7/9zYH+Mvbll3O3OSR/4rWRuhrkbq2pq6tD+teOZtm7af/eAwdGRxHd4R8b6yqH0wGGB/CmJpceyH1J7kC7bEnzfjFCN4uGK1hSWIIqrKxwucFHSs69fu7sKFjz4eeee+7zXduLvgoRnx+IG0ojwaTihYJ7e319/Q4aOj4zc3zmOAqW248jd6Q0S5XAzeaA+9vPwNZzc7fm5to72jvmbvdCLgfA2DX4v6YOzY4rE1nczWf2njlwZtSl7u4Gozf70Q2Q+523m5scbgD3oZ/LsJQlq51B544Zvs4M7s0laRVWuNzQBI2dGzs7upmQrVu3fg766nPgLpxsDg4FWDwYD046li+M+0gIuWdoCF/rAXym/jis1pctxB1v6fQpDvct4eFzc1pHh8MtnxCwrRcMVZ26AfDg7dn2bt57eu+ZM6OCuhxOeXB0f5fL3dTyzTcXgdrngiO37zF09K8NucOweAfX0twVKWZ8qUxzPzV2duxABdh769YnwOKCG8p1HD4qzuKud7hn62eKimbqXb2V5G6IR+bZ26fcgvL97T9uTauSdBvt7XKHxhF7ZIpPnTjRq04Ls/dklW//XgAHRwdy8U3lmf3N5S73xbe/eUdU6I7Jm5A7gNztSqfms3k7t9PclS52sEKAVzjclPjO7B8b3VtMHvnuu+9EnAPcAeRuKK6OuyU2AhVcA9S+w7vqdwF3kagzaJELHnK4IwFWHW+phBWHO+DjYO9ffvsPw2hv1zT9djgWC99G7oEP0LOn+cQH4OvT/AYW80QO9+nTp7GAjwYJXqfef8DlPtnVdfHU22+/I+RHbnAH6gugwTsUrjFd7TD0NHcwCV1RmeYuLwGjnj69dz/hr7wo9N5fq8pIIN4cjJcO9TVECoaGCoZKIw1gb+DeNTwM3NgKFRWFKC0anp0dHh7O4O6UA/EW1tKA3Eojvz33ZXu7ZbVbtq6b9vRtFHD3jGCBVk+0Tk3XjIzzKTR+LvdewT06Clks338WSvqk4J6cPHnx1Kk/C/1fhbC34EaDf81oh66rX3fYPmzV0tyVsKisyOAehTo9UPwkeffY7jcd7X6RCu7Ins7OoT4qB2S5Zagh7nAD+HbA3gG0wzsonRkenh1McscDgeoWOVDNZBZHbtbIp/rNd9qlDr2jPdZum0ZVf1VVL3AfHfm4buSC0jrB1fG68d7ecSzfWdxQvk/vRTdH7hKoz6Fy8wnu7pNxwD715z17+oYKmxxu4nBbMt5np5KlYgsH5EnutKO7fj72TCVGbu/+5eXdu11y5C4tDPb1KXSoz8lESyTe3OAjtcMADtw7BocFOCkb3jWc4q4skztbAi1xRn1xrNdkn1JV1d87rYGXmya86MBdW4XlG1uuG3zkBu9trRlXBXcPyeU+A9zivouvpAQqoSByT3YDN2BDRNXS4m9y/RzC0cceO+/oCPwlenoS8t24z43tfygOZfWVY5/uRr25e/eLjcAdbOjrCxDkDlRUE9YA5TtAatugA7FdpsPb6/ehGHtrePDX29Lc4BsyVOTC+i0UuGur+vuBu93WQHp/f63glqEub51QJib4dA0YfQqDl2w/R+4D0JAlw9Du/WeDjYJ7bDII3ODvThDX6CuHz+UjRw4fcf8OHwQdPnzofJo7CIt53K9/8vrPInAey/74xsu7HQluqJr3cDJUSsjm0lIiV0BzDtzbtrW17erp2VVUOzw4uK0tkXgLFoIbPZsx5A7AIpjiBnAbDa5p7WnuEFRkrXVT0xeUG1irXxipqxuZyuLu2gvtN0Qufp/zRfDs2e7yJPepPacuYizV3Sy4mwjreeHw4VDovAAHZlgcPngolFG+S0o2Z5RvsPfZymrRRXk0Ce5yR8DeFRFCCyIRKg8FgxHgHmxraxtOJAZ3bG97vG1wH3C/um9QcANppKEhWCYzVEuau7ZfagdwE9ClKnxfheUbHb2mdUrpnZjmvSJaVXLsjdxYwANQyU02d58dm0Q/7z451j05tKfvFNboQw43JezQ8wcP9pBDSFz7wkGBffAjluKugODFXXPqtbNwDkntDMbk/3lMYH/qcDdESgNkcwGRI5GITx6KB8ErasHGbYMJPjg4uG+fcwbg/WCtw43BSlkZk1Pc1OHuNTUo37plV4G5HW4kratp7e3t5bx3HM/CyInsuGX0gMAePeDH2Ap00uGGAt5cvaevD6q1vr6IH+IW4Jb/9MILzx8NPX/k0JEjtOdQrXL+yMGDhwS3CNeChSVBJ25zuaFDMnvz6aePY4j7yssp7j5oiQp8pLKCyKWRiAzcceRGP2/bwfuvvgq62s93wNu2wVCKGyP0gCy4G/yEMmHf/inN1GzN7u0X9gY/PwGODdxQvF97f3wEQ3X4gM3jpk1+v+gP+kuQFtaau5oFd/cYgG8GbOAuqC4vx84JcL/00ktHQy+d/9P5I4kBmSg9Rw5euSK40xVbBncjmZkF6uOzx8Hifz2W5Pb1RZLcvkik1MeG4g2laO+2fVevDid47/C+fcP9PDG85eq+tn1u+XbVAr4O3JGga+8qaLskS5IAu9a1d+KDOqdGnwDiGqdTlhWn0qYmUWtBN5NiJwzlF9yA3Q29pMri6hZ/oBy5YQv56OXLl46GLiX+1HNoCvq1ykdXriS5CwpzuSHmfBq4Z47vhF7Vo8D96afHkLu0AXCr/Q2llZsh/KooGAK3p8A9eHXLlquzHJSA/7Nbtmy5tnMncjekuLEnWg3ccQr2FuBo837H2EluAXtBHamrSXZFp7LasaamTz6Bwov9a+ckdAl70+buSSGs1vx4jcBXjvY+emm8ZprVQft1VIEW7AKch8tXZIe7oDKYlstNjoObQ/8KuNkrxxD7DeSOQy0l/Ba7lFDCG+J9Q5SEBndeu3Zt05abM72JRO/MzU2/B+6rO+fbOynovzEXNUMh5A6NYJw6cv16nePidR9/XHcjq3w3dn3S1dVIXW5x4aEZNymfPHmy+WTyqoAfSwN+/NGl8dbr0+9PJwYu9/TcGFA+Au6j1OXOEnLT2tlZ8PObs2X0lTeOgf6C3LQSoRviwVR/urS0GFLf+eom5yLqtZs3r+FyE3DvK1uQG6KCHG5oz6sU5MZ6DaGhGwptGPwfmc6qz7Gn3SUM7tq7qcuZB7jR39Scie0TDV3PJVfvw99l/Lt8ZWDBy8jOheQmEpqZnZ2dKXv3lTeEju1+D5IJNDxQWgr1ZZ/zAiehGlOfefzqpi2bMq8ib7r6eD32v10Vpq67xCs7fWWZ3FWO+sE6idegWINvCw9HbviXw01oo6smBAWPJqlvci8o0Y8mkHp8PMl/6QrWGL7cy2sFBQFRfzi+9F8ffvjhy6A3X3zPuSDnC3RCyCuuQJYHfG7wULYTqnFXUNC3XIWKfRZqRAbgxcWVaRUXX3znIiEQqLq8/fiC8DimQx74oGZ8YuL6xPg4Gnv8/Y8/fi2XO4kH5He5JJm6sKgkElC6e8TLwAAsxee+zFw5WUteUKXY4iqMiXObcdUzeSbFYCT387L6nVk6Li6oUkgBzlCnUItzXVH80CSEKQvJIqSRnSMmEgwvBCoMMptgipKY5ln12gaTx72x5HFvLHncG0sSiUobUdH/B9Ymrzuv9t+aAAAAAElFTkSuQmCC"/>
        <xdr:cNvSpPr>
          <a:spLocks noChangeAspect="1" noChangeArrowheads="1"/>
        </xdr:cNvSpPr>
      </xdr:nvSpPr>
      <xdr:spPr bwMode="auto">
        <a:xfrm>
          <a:off x="16363950" y="211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10</xdr:col>
      <xdr:colOff>329046</xdr:colOff>
      <xdr:row>9</xdr:row>
      <xdr:rowOff>1714500</xdr:rowOff>
    </xdr:from>
    <xdr:to>
      <xdr:col>10</xdr:col>
      <xdr:colOff>2105688</xdr:colOff>
      <xdr:row>10</xdr:row>
      <xdr:rowOff>17318</xdr:rowOff>
    </xdr:to>
    <xdr:pic>
      <xdr:nvPicPr>
        <xdr:cNvPr id="2" name="1 Imagen"/>
        <xdr:cNvPicPr>
          <a:picLocks noChangeAspect="1"/>
        </xdr:cNvPicPr>
      </xdr:nvPicPr>
      <xdr:blipFill rotWithShape="1">
        <a:blip xmlns:r="http://schemas.openxmlformats.org/officeDocument/2006/relationships" r:embed="rId1"/>
        <a:srcRect l="18504" t="39305" r="52477" b="20444"/>
        <a:stretch/>
      </xdr:blipFill>
      <xdr:spPr>
        <a:xfrm>
          <a:off x="16677410" y="3844636"/>
          <a:ext cx="1776642" cy="138545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a:xfrm>
              <a:off x="0" y="0"/>
              <a:ext cx="0" cy="0"/>
            </a:xfrm>
            <a:prstGeom prst="rect">
              <a:avLst/>
            </a:prstGeom>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topLeftCell="D1" zoomScale="80" zoomScaleNormal="80" zoomScalePageLayoutView="140" workbookViewId="0">
      <pane ySplit="9" topLeftCell="A10" activePane="bottomLeft" state="frozen"/>
      <selection pane="bottomLeft" activeCell="J14" sqref="J14"/>
    </sheetView>
  </sheetViews>
  <sheetFormatPr baseColWidth="10" defaultColWidth="10.875" defaultRowHeight="12.7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34.875" style="15" customWidth="1"/>
    <col min="11" max="11" width="29.625" style="15" customWidth="1"/>
    <col min="12" max="12" width="20.375" style="2" hidden="1" customWidth="1"/>
    <col min="13" max="13" width="14.5" style="2" hidden="1" customWidth="1"/>
    <col min="14" max="15" width="10.875" style="2" hidden="1" customWidth="1"/>
    <col min="16" max="16384" width="10.875" style="2"/>
  </cols>
  <sheetData>
    <row r="1" spans="1:16" ht="16.5" thickBot="1">
      <c r="A1" s="1"/>
      <c r="B1" s="1"/>
      <c r="C1" s="1"/>
      <c r="D1" s="1"/>
      <c r="F1" s="1"/>
      <c r="G1" s="1"/>
      <c r="H1" s="38"/>
      <c r="I1" s="38"/>
      <c r="J1" s="14"/>
      <c r="K1" s="14"/>
      <c r="L1" s="2" t="s">
        <v>5</v>
      </c>
      <c r="M1" s="2" t="str">
        <f>CONCATENATE('Definición técnica de imagenes'!$B$1," ",$G$5)</f>
        <v>Ubicación de la imagen en el recurso F13</v>
      </c>
    </row>
    <row r="2" spans="1:16" ht="15.75">
      <c r="A2" s="1"/>
      <c r="B2" s="3" t="s">
        <v>121</v>
      </c>
      <c r="C2" s="85" t="s">
        <v>21</v>
      </c>
      <c r="D2" s="86"/>
      <c r="F2" s="78" t="s">
        <v>0</v>
      </c>
      <c r="G2" s="79"/>
      <c r="H2" s="58"/>
      <c r="I2" s="58"/>
      <c r="J2" s="14"/>
      <c r="L2" s="2" t="s">
        <v>153</v>
      </c>
      <c r="M2" s="2" t="str">
        <f ca="1">IF($N2&lt;COUNTIF('Definición técnica de imagenes'!$A$3:$A$102,$G$5),OFFSET('Definición técnica de imagenes'!$A$1,MATCH($G$5,'Definición técnica de imagenes'!$A$1:$A$104,0)-1+$N2,1,1,1),"")</f>
        <v>Simple</v>
      </c>
      <c r="N2" s="2">
        <v>0</v>
      </c>
      <c r="O2" s="2" t="str">
        <f>'Definición técnica de imagenes'!A3</f>
        <v>M3A</v>
      </c>
    </row>
    <row r="3" spans="1:16" ht="15.75">
      <c r="A3" s="1"/>
      <c r="B3" s="4" t="s">
        <v>8</v>
      </c>
      <c r="C3" s="87">
        <v>8</v>
      </c>
      <c r="D3" s="88"/>
      <c r="F3" s="80">
        <v>42417</v>
      </c>
      <c r="G3" s="81"/>
      <c r="H3" s="58"/>
      <c r="I3" s="38"/>
      <c r="J3" s="14"/>
      <c r="L3" s="2" t="s">
        <v>154</v>
      </c>
      <c r="M3" s="2" t="str">
        <f ca="1">IF($N3&lt;COUNTIF('Definición técnica de imagenes'!$A$3:$A$102,$G$5),OFFSET('Definición técnica de imagenes'!$A$1,MATCH($G$5,'Definición técnica de imagenes'!$A$1:$A$104,0)-1+$N3,1,1,1),"")</f>
        <v>Doble</v>
      </c>
      <c r="N3" s="2">
        <v>1</v>
      </c>
      <c r="O3" s="2" t="str">
        <f>'Definición técnica de imagenes'!A4</f>
        <v>M5A</v>
      </c>
    </row>
    <row r="4" spans="1:16" ht="15.75">
      <c r="A4" s="1"/>
      <c r="B4" s="4" t="s">
        <v>54</v>
      </c>
      <c r="C4" s="87" t="s">
        <v>187</v>
      </c>
      <c r="D4" s="88"/>
      <c r="E4" s="5"/>
      <c r="F4" s="37" t="s">
        <v>55</v>
      </c>
      <c r="G4" s="61" t="s">
        <v>56</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6.5" thickBot="1">
      <c r="A5" s="1"/>
      <c r="B5" s="6" t="s">
        <v>1</v>
      </c>
      <c r="C5" s="89" t="s">
        <v>190</v>
      </c>
      <c r="D5" s="90"/>
      <c r="E5" s="5"/>
      <c r="F5" s="37" t="str">
        <f>IF(G4="Recurso","Motor del recurso","")</f>
        <v>Motor del recurso</v>
      </c>
      <c r="G5" s="61" t="s">
        <v>95</v>
      </c>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c r="A7" s="1"/>
      <c r="B7" s="24" t="s">
        <v>40</v>
      </c>
      <c r="C7" s="74" t="s">
        <v>189</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c r="A8" s="9"/>
      <c r="B8" s="9"/>
      <c r="C8" s="9"/>
      <c r="D8" s="10"/>
      <c r="E8" s="10"/>
      <c r="F8" s="82" t="s">
        <v>62</v>
      </c>
      <c r="G8" s="83"/>
      <c r="H8" s="83"/>
      <c r="I8" s="84"/>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c r="A9" s="21" t="s">
        <v>2</v>
      </c>
      <c r="B9" s="18" t="s">
        <v>9</v>
      </c>
      <c r="C9" s="17" t="s">
        <v>3</v>
      </c>
      <c r="D9" s="17" t="s">
        <v>4</v>
      </c>
      <c r="E9" s="18" t="str">
        <f>IF($G$4="Recurso",$M$1,$L$1)</f>
        <v>Ubicación de la imagen en el recurso F13</v>
      </c>
      <c r="F9" s="57" t="s">
        <v>61</v>
      </c>
      <c r="G9" s="57" t="s">
        <v>59</v>
      </c>
      <c r="H9" s="57" t="s">
        <v>60</v>
      </c>
      <c r="I9" s="57" t="s">
        <v>114</v>
      </c>
      <c r="J9" s="18" t="s">
        <v>6</v>
      </c>
      <c r="K9" s="19" t="s">
        <v>7</v>
      </c>
      <c r="O9" s="2" t="str">
        <f>'Definición técnica de imagenes'!A11</f>
        <v>M10B</v>
      </c>
    </row>
    <row r="10" spans="1:16" s="11" customFormat="1" ht="242.25">
      <c r="A10" s="12" t="str">
        <f>IF(OR(B10&lt;&gt;"",J10&lt;&gt;""),"IMG01","")</f>
        <v>IMG01</v>
      </c>
      <c r="B10" s="62" t="s">
        <v>191</v>
      </c>
      <c r="C10" s="20" t="str">
        <f t="shared" ref="C10:C41" si="0">IF(OR(B10&lt;&gt;"",J10&lt;&gt;""),IF($G$4="Recurso",CONCATENATE($G$4," ",$G$5),$G$4),"")</f>
        <v>Recurso F13</v>
      </c>
      <c r="D10" s="63" t="s">
        <v>188</v>
      </c>
      <c r="E10" s="63" t="s">
        <v>151</v>
      </c>
      <c r="F10" s="13" t="str">
        <f t="shared" ref="F10" ca="1" si="1">IF(OR(B10&lt;&gt;"",J10&lt;&gt;""),CONCATENATE($C$7,"_",$A10,IF($G$4="Cuaderno de Estudio","_small",CONCATENATE(IF(I10="","","n"),IF(LEFT($G$5,1)="F",".jpg",".png")))),"")</f>
        <v>MA_08_09_CO_IMG01n.jpg</v>
      </c>
      <c r="G10" s="13" t="str">
        <f ca="1">IF($F10&lt;&gt;"",IF($G$4="Recurso",VLOOKUP($E10,OFFSET('Definición técnica de imagenes'!$A$1,MATCH($G$5,'Definición técnica de imagenes'!$A$1:$A$104,0)-1,1,COUNTIF('Definición técnica de imagenes'!$A$3:$A$102,$G$5),5),5,FALSE),'Definición técnica de imagenes'!$F$16),"")</f>
        <v>240 x 375 px</v>
      </c>
      <c r="H10" s="13" t="str">
        <f t="shared" ref="H10" ca="1" si="2">IF(AND(I10&lt;&gt;"",I10&lt;&gt;0),IF(OR(B10&lt;&gt;"",J10&lt;&gt;""),CONCATENATE($C$7,"_",$A10,IF($G$4="Cuaderno de Estudio","_zoom",CONCATENATE("a",IF(LEFT($G$5,1)="F",".jpg",".png")))),""),"")</f>
        <v>MA_08_09_CO_IMG01a.jpg</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800 x 460 px</v>
      </c>
      <c r="J10" s="64" t="s">
        <v>192</v>
      </c>
      <c r="K10"/>
      <c r="O10" s="2" t="str">
        <f>'Definición técnica de imagenes'!A12</f>
        <v>M12D</v>
      </c>
    </row>
    <row r="11" spans="1:16" s="11" customFormat="1" ht="15.75" customHeight="1">
      <c r="A11" s="12" t="str">
        <f t="shared" ref="A11:A18" si="3">IF(OR(B11&lt;&gt;"",J11&lt;&gt;""),CONCATENATE(LEFT(A10,3),IF(MID(A10,4,2)+1&lt;10,CONCATENATE("0",MID(A10,4,2)+1))),"")</f>
        <v>IMG02</v>
      </c>
      <c r="B11" s="62" t="s">
        <v>193</v>
      </c>
      <c r="C11" s="20" t="str">
        <f t="shared" si="0"/>
        <v>Recurso F13</v>
      </c>
      <c r="D11" s="63" t="s">
        <v>194</v>
      </c>
      <c r="E11" s="63" t="s">
        <v>151</v>
      </c>
      <c r="F11" s="13" t="str">
        <f t="shared" ref="F11:F74" ca="1" si="4">IF(OR(B11&lt;&gt;"",J11&lt;&gt;""),CONCATENATE($C$7,"_",$A11,IF($G$4="Cuaderno de Estudio","_small",CONCATENATE(IF(I11="","","n"),IF(LEFT($G$5,1)="F",".jpg",".png")))),"")</f>
        <v>MA_08_09_CO_IMG02n.jpg</v>
      </c>
      <c r="G11" s="13" t="str">
        <f ca="1">IF($F11&lt;&gt;"",IF($G$4="Recurso",VLOOKUP($E11,OFFSET('Definición técnica de imagenes'!$A$1,MATCH($G$5,'Definición técnica de imagenes'!$A$1:$A$104,0)-1,1,COUNTIF('Definición técnica de imagenes'!$A$3:$A$102,$G$5),5),5,FALSE),'Definición técnica de imagenes'!$F$16),"")</f>
        <v>240 x 375 px</v>
      </c>
      <c r="H11" s="13" t="str">
        <f t="shared" ref="H11:H74" ca="1" si="5">IF(AND(I11&lt;&gt;"",I11&lt;&gt;0),IF(OR(B11&lt;&gt;"",J11&lt;&gt;""),CONCATENATE($C$7,"_",$A11,IF($G$4="Cuaderno de Estudio","_zoom",CONCATENATE("a",IF(LEFT($G$5,1)="F",".jpg",".png")))),""),"")</f>
        <v>MA_08_09_CO_IMG02a.jpg</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800 x 460 px</v>
      </c>
      <c r="J11" s="64" t="s">
        <v>195</v>
      </c>
      <c r="K11" s="64"/>
      <c r="O11" s="2" t="str">
        <f>'Definición técnica de imagenes'!A13</f>
        <v>M101</v>
      </c>
    </row>
    <row r="12" spans="1:16" s="11" customFormat="1" ht="12" customHeight="1">
      <c r="A12" s="12" t="str">
        <f t="shared" si="3"/>
        <v>IMG03</v>
      </c>
      <c r="B12" s="62" t="s">
        <v>196</v>
      </c>
      <c r="C12" s="20" t="str">
        <f t="shared" si="0"/>
        <v>Recurso F13</v>
      </c>
      <c r="D12" s="63" t="s">
        <v>194</v>
      </c>
      <c r="E12" s="63" t="s">
        <v>151</v>
      </c>
      <c r="F12" s="13" t="str">
        <f t="shared" ca="1" si="4"/>
        <v>MA_08_09_CO_IMG03n.jpg</v>
      </c>
      <c r="G12" s="13" t="str">
        <f ca="1">IF($F12&lt;&gt;"",IF($G$4="Recurso",VLOOKUP($E12,OFFSET('Definición técnica de imagenes'!$A$1,MATCH($G$5,'Definición técnica de imagenes'!$A$1:$A$104,0)-1,1,COUNTIF('Definición técnica de imagenes'!$A$3:$A$102,$G$5),5),5,FALSE),'Definición técnica de imagenes'!$F$16),"")</f>
        <v>240 x 375 px</v>
      </c>
      <c r="H12" s="13" t="str">
        <f t="shared" ca="1" si="5"/>
        <v>MA_08_09_CO_IMG03a.jpg</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800 x 460 px</v>
      </c>
      <c r="J12" s="64" t="s">
        <v>197</v>
      </c>
      <c r="K12" s="64"/>
      <c r="O12" s="2" t="str">
        <f>'Definición técnica de imagenes'!A18</f>
        <v>Diaporama F1</v>
      </c>
    </row>
    <row r="13" spans="1:16" s="11" customFormat="1" ht="14.25" customHeight="1">
      <c r="A13" s="12" t="str">
        <f t="shared" si="3"/>
        <v/>
      </c>
      <c r="B13" s="62"/>
      <c r="C13" s="20" t="str">
        <f t="shared" si="0"/>
        <v/>
      </c>
      <c r="D13" s="63"/>
      <c r="E13" s="63"/>
      <c r="F13" s="13" t="str">
        <f t="shared" si="4"/>
        <v/>
      </c>
      <c r="G13" s="13" t="str">
        <f ca="1">IF($F13&lt;&gt;"",IF($G$4="Recurso",VLOOKUP($E13,OFFSET('Definición técnica de imagenes'!$A$1,MATCH($G$5,'Definición técnica de imagenes'!$A$1:$A$104,0)-1,1,COUNTIF('Definición técnica de imagenes'!$A$3:$A$102,$G$5),5),5,FALSE),'Definición técnica de imagenes'!$F$16),"")</f>
        <v/>
      </c>
      <c r="H13" s="13" t="str">
        <f t="shared" ca="1" si="5"/>
        <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
      </c>
      <c r="J13" s="64"/>
      <c r="K13" s="64"/>
      <c r="O13" s="2" t="str">
        <f>'Definición técnica de imagenes'!A19</f>
        <v>F4</v>
      </c>
    </row>
    <row r="14" spans="1:16" s="11" customFormat="1">
      <c r="A14" s="12" t="str">
        <f t="shared" si="3"/>
        <v/>
      </c>
      <c r="B14" s="62"/>
      <c r="C14" s="20" t="str">
        <f t="shared" si="0"/>
        <v/>
      </c>
      <c r="D14" s="63"/>
      <c r="E14" s="63"/>
      <c r="F14" s="13" t="str">
        <f t="shared" si="4"/>
        <v/>
      </c>
      <c r="G14" s="13" t="str">
        <f ca="1">IF($F14&lt;&gt;"",IF($G$4="Recurso",VLOOKUP($E14,OFFSET('Definición técnica de imagenes'!$A$1,MATCH($G$5,'Definición técnica de imagenes'!$A$1:$A$104,0)-1,1,COUNTIF('Definición técnica de imagenes'!$A$3:$A$102,$G$5),5),5,FALSE),'Definición técnica de imagenes'!$F$16),"")</f>
        <v/>
      </c>
      <c r="H14" s="13" t="str">
        <f t="shared" ca="1" si="5"/>
        <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
      </c>
      <c r="J14" s="64"/>
      <c r="K14" s="64"/>
      <c r="O14" s="2" t="str">
        <f>'Definición técnica de imagenes'!A22</f>
        <v>F6</v>
      </c>
    </row>
    <row r="15" spans="1:16" s="11" customFormat="1">
      <c r="A15" s="12" t="str">
        <f t="shared" si="3"/>
        <v/>
      </c>
      <c r="B15" s="62"/>
      <c r="C15" s="20" t="str">
        <f t="shared" si="0"/>
        <v/>
      </c>
      <c r="D15" s="63"/>
      <c r="E15" s="63"/>
      <c r="F15" s="13" t="str">
        <f t="shared" si="4"/>
        <v/>
      </c>
      <c r="G15" s="13" t="str">
        <f ca="1">IF($F15&lt;&gt;"",IF($G$4="Recurso",VLOOKUP($E15,OFFSET('Definición técnica de imagenes'!$A$1,MATCH($G$5,'Definición técnica de imagenes'!$A$1:$A$104,0)-1,1,COUNTIF('Definición técnica de imagenes'!$A$3:$A$102,$G$5),5),5,FALSE),'Definición técnica de imagenes'!$F$16),"")</f>
        <v/>
      </c>
      <c r="H15" s="13" t="str">
        <f t="shared" ca="1" si="5"/>
        <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
      </c>
      <c r="J15" s="66"/>
      <c r="K15" s="66"/>
      <c r="O15" s="2" t="str">
        <f>'Definición técnica de imagenes'!A24</f>
        <v>F6B</v>
      </c>
    </row>
    <row r="16" spans="1:16" s="11" customFormat="1">
      <c r="A16" s="12" t="str">
        <f t="shared" si="3"/>
        <v/>
      </c>
      <c r="B16" s="62"/>
      <c r="C16" s="20" t="str">
        <f t="shared" si="0"/>
        <v/>
      </c>
      <c r="D16" s="63"/>
      <c r="E16" s="63"/>
      <c r="F16" s="13" t="str">
        <f t="shared" si="4"/>
        <v/>
      </c>
      <c r="G16" s="13" t="str">
        <f ca="1">IF($F16&lt;&gt;"",IF($G$4="Recurso",VLOOKUP($E16,OFFSET('Definición técnica de imagenes'!$A$1,MATCH($G$5,'Definición técnica de imagenes'!$A$1:$A$104,0)-1,1,COUNTIF('Definición técnica de imagenes'!$A$3:$A$102,$G$5),5),5,FALSE),'Definición técnica de imagenes'!$F$16),"")</f>
        <v/>
      </c>
      <c r="H16" s="13" t="str">
        <f t="shared" ca="1" si="5"/>
        <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
      </c>
      <c r="J16" s="67"/>
      <c r="K16" s="68"/>
      <c r="O16" s="2" t="str">
        <f>'Definición técnica de imagenes'!A25</f>
        <v>F7</v>
      </c>
    </row>
    <row r="17" spans="1:15" s="11" customFormat="1">
      <c r="A17" s="12" t="str">
        <f t="shared" si="3"/>
        <v/>
      </c>
      <c r="B17" s="62"/>
      <c r="C17" s="20" t="str">
        <f t="shared" si="0"/>
        <v/>
      </c>
      <c r="D17" s="63"/>
      <c r="E17" s="63"/>
      <c r="F17" s="13" t="str">
        <f t="shared" si="4"/>
        <v/>
      </c>
      <c r="G17" s="13" t="str">
        <f ca="1">IF($F17&lt;&gt;"",IF($G$4="Recurso",VLOOKUP($E17,OFFSET('Definición técnica de imagenes'!$A$1,MATCH($G$5,'Definición técnica de imagenes'!$A$1:$A$104,0)-1,1,COUNTIF('Definición técnica de imagenes'!$A$3:$A$102,$G$5),5),5,FALSE),'Definición técnica de imagenes'!$F$16),"")</f>
        <v/>
      </c>
      <c r="H17" s="13" t="str">
        <f t="shared" ca="1" si="5"/>
        <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
      </c>
      <c r="J17" s="66"/>
      <c r="K17" s="66"/>
      <c r="O17" s="2" t="str">
        <f>'Definición técnica de imagenes'!A27</f>
        <v>F7B</v>
      </c>
    </row>
    <row r="18" spans="1:15" s="11" customFormat="1">
      <c r="A18" s="12" t="str">
        <f t="shared" si="3"/>
        <v/>
      </c>
      <c r="B18" s="62"/>
      <c r="C18" s="20" t="str">
        <f t="shared" si="0"/>
        <v/>
      </c>
      <c r="D18" s="63"/>
      <c r="E18" s="63"/>
      <c r="F18" s="13" t="str">
        <f t="shared" si="4"/>
        <v/>
      </c>
      <c r="G18" s="13" t="str">
        <f ca="1">IF($F18&lt;&gt;"",IF($G$4="Recurso",VLOOKUP($E18,OFFSET('Definición técnica de imagenes'!$A$1,MATCH($G$5,'Definición técnica de imagenes'!$A$1:$A$104,0)-1,1,COUNTIF('Definición técnica de imagenes'!$A$3:$A$102,$G$5),5),5,FALSE),'Definición técnica de imagenes'!$F$16),"")</f>
        <v/>
      </c>
      <c r="H18" s="13" t="str">
        <f t="shared" ca="1" si="5"/>
        <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
      </c>
      <c r="J18" s="66"/>
      <c r="K18" s="66"/>
      <c r="O18" s="2" t="str">
        <f>'Definición técnica de imagenes'!A30</f>
        <v>F8</v>
      </c>
    </row>
    <row r="19" spans="1:15" s="11" customFormat="1">
      <c r="A19" s="12" t="str">
        <f t="shared" ref="A19:A50" si="6">IF(OR(B19&lt;&gt;"",J19&lt;&gt;""),CONCATENATE(LEFT(A18,3),IF(MID(A18,4,2)+1&lt;10,CONCATENATE("0",MID(A18,4,2)+1),MID(A18,4,2)+1)),"")</f>
        <v/>
      </c>
      <c r="B19" s="62"/>
      <c r="C19" s="20" t="str">
        <f t="shared" si="0"/>
        <v/>
      </c>
      <c r="D19" s="63"/>
      <c r="E19" s="63"/>
      <c r="F19" s="13" t="str">
        <f t="shared" si="4"/>
        <v/>
      </c>
      <c r="G19" s="13" t="str">
        <f ca="1">IF($F19&lt;&gt;"",IF($G$4="Recurso",VLOOKUP($E19,OFFSET('Definición técnica de imagenes'!$A$1,MATCH($G$5,'Definición técnica de imagenes'!$A$1:$A$104,0)-1,1,COUNTIF('Definición técnica de imagenes'!$A$3:$A$102,$G$5),5),5,FALSE),'Definición técnica de imagenes'!$F$16),"")</f>
        <v/>
      </c>
      <c r="H19" s="13" t="str">
        <f t="shared" ca="1" si="5"/>
        <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
      </c>
      <c r="J19" s="67"/>
      <c r="K19" s="68"/>
      <c r="O19" s="2" t="str">
        <f>'Definición técnica de imagenes'!A31</f>
        <v>F10</v>
      </c>
    </row>
    <row r="20" spans="1:15" s="11" customFormat="1">
      <c r="A20" s="12" t="str">
        <f t="shared" si="6"/>
        <v/>
      </c>
      <c r="B20" s="62"/>
      <c r="C20" s="20" t="str">
        <f t="shared" si="0"/>
        <v/>
      </c>
      <c r="D20" s="63"/>
      <c r="E20" s="63"/>
      <c r="F20" s="13" t="str">
        <f t="shared" si="4"/>
        <v/>
      </c>
      <c r="G20" s="13" t="str">
        <f ca="1">IF($F20&lt;&gt;"",IF($G$4="Recurso",VLOOKUP($E20,OFFSET('Definición técnica de imagenes'!$A$1,MATCH($G$5,'Definición técnica de imagenes'!$A$1:$A$104,0)-1,1,COUNTIF('Definición técnica de imagenes'!$A$3:$A$102,$G$5),5),5,FALSE),'Definición técnica de imagenes'!$F$16),"")</f>
        <v/>
      </c>
      <c r="H20" s="13" t="str">
        <f t="shared" ca="1" si="5"/>
        <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
      </c>
      <c r="J20" s="64"/>
      <c r="K20" s="66"/>
      <c r="O20" s="2" t="str">
        <f>'Definición técnica de imagenes'!A32</f>
        <v>F10B</v>
      </c>
    </row>
    <row r="21" spans="1:15" s="11" customFormat="1">
      <c r="A21" s="12" t="str">
        <f t="shared" si="6"/>
        <v/>
      </c>
      <c r="B21" s="62"/>
      <c r="C21" s="20" t="str">
        <f t="shared" si="0"/>
        <v/>
      </c>
      <c r="D21" s="63"/>
      <c r="E21" s="63"/>
      <c r="F21" s="13" t="str">
        <f t="shared" si="4"/>
        <v/>
      </c>
      <c r="G21" s="13" t="str">
        <f ca="1">IF($F21&lt;&gt;"",IF($G$4="Recurso",VLOOKUP($E21,OFFSET('Definición técnica de imagenes'!$A$1,MATCH($G$5,'Definición técnica de imagenes'!$A$1:$A$104,0)-1,1,COUNTIF('Definición técnica de imagenes'!$A$3:$A$102,$G$5),5),5,FALSE),'Definición técnica de imagenes'!$F$16),"")</f>
        <v/>
      </c>
      <c r="H21" s="13" t="str">
        <f t="shared" ca="1" si="5"/>
        <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
      </c>
      <c r="J21" s="66"/>
      <c r="K21" s="66"/>
      <c r="O21" s="2" t="str">
        <f>'Definición técnica de imagenes'!A33</f>
        <v>F11</v>
      </c>
    </row>
    <row r="22" spans="1:15" s="11" customFormat="1">
      <c r="A22" s="12" t="str">
        <f t="shared" si="6"/>
        <v/>
      </c>
      <c r="B22" s="62"/>
      <c r="C22" s="20" t="str">
        <f t="shared" si="0"/>
        <v/>
      </c>
      <c r="D22" s="63"/>
      <c r="E22" s="63"/>
      <c r="F22" s="13" t="str">
        <f t="shared" si="4"/>
        <v/>
      </c>
      <c r="G22" s="13" t="str">
        <f ca="1">IF($F22&lt;&gt;"",IF($G$4="Recurso",VLOOKUP($E22,OFFSET('Definición técnica de imagenes'!$A$1,MATCH($G$5,'Definición técnica de imagenes'!$A$1:$A$104,0)-1,1,COUNTIF('Definición técnica de imagenes'!$A$3:$A$102,$G$5),5),5,FALSE),'Definición técnica de imagenes'!$F$16),"")</f>
        <v/>
      </c>
      <c r="H22" s="13" t="str">
        <f t="shared" ca="1" si="5"/>
        <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
      </c>
      <c r="J22" s="63"/>
      <c r="K22" s="69"/>
      <c r="O22" s="2" t="str">
        <f>'Definición técnica de imagenes'!A34</f>
        <v>F12</v>
      </c>
    </row>
    <row r="23" spans="1:15" s="11" customFormat="1">
      <c r="A23" s="12" t="str">
        <f t="shared" si="6"/>
        <v/>
      </c>
      <c r="B23" s="62"/>
      <c r="C23" s="20" t="str">
        <f t="shared" si="0"/>
        <v/>
      </c>
      <c r="D23" s="63"/>
      <c r="E23" s="63"/>
      <c r="F23" s="13" t="str">
        <f t="shared" si="4"/>
        <v/>
      </c>
      <c r="G23" s="13" t="str">
        <f ca="1">IF($F23&lt;&gt;"",IF($G$4="Recurso",VLOOKUP($E23,OFFSET('Definición técnica de imagenes'!$A$1,MATCH($G$5,'Definición técnica de imagenes'!$A$1:$A$104,0)-1,1,COUNTIF('Definición técnica de imagenes'!$A$3:$A$102,$G$5),5),5,FALSE),'Definición técnica de imagenes'!$F$16),"")</f>
        <v/>
      </c>
      <c r="H23" s="13" t="str">
        <f t="shared" ca="1" si="5"/>
        <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
      </c>
      <c r="J23" s="64"/>
      <c r="K23" s="64"/>
      <c r="O23" s="2" t="str">
        <f>'Definición técnica de imagenes'!A35</f>
        <v>F13</v>
      </c>
    </row>
    <row r="24" spans="1:15" s="11" customFormat="1">
      <c r="A24" s="12" t="str">
        <f t="shared" si="6"/>
        <v/>
      </c>
      <c r="B24" s="62"/>
      <c r="C24" s="20" t="str">
        <f t="shared" si="0"/>
        <v/>
      </c>
      <c r="D24" s="63"/>
      <c r="E24" s="63"/>
      <c r="F24" s="13" t="str">
        <f t="shared" si="4"/>
        <v/>
      </c>
      <c r="G24" s="13" t="str">
        <f ca="1">IF($F24&lt;&gt;"",IF($G$4="Recurso",VLOOKUP($E24,OFFSET('Definición técnica de imagenes'!$A$1,MATCH($G$5,'Definición técnica de imagenes'!$A$1:$A$104,0)-1,1,COUNTIF('Definición técnica de imagenes'!$A$3:$A$102,$G$5),5),5,FALSE),'Definición técnica de imagenes'!$F$16),"")</f>
        <v/>
      </c>
      <c r="H24" s="13" t="str">
        <f t="shared" ca="1" si="5"/>
        <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
      </c>
      <c r="J24" s="63"/>
      <c r="K24" s="65"/>
      <c r="O24" s="2" t="str">
        <f>'Definición técnica de imagenes'!A37</f>
        <v>F13B</v>
      </c>
    </row>
    <row r="25" spans="1:15" s="11" customFormat="1">
      <c r="A25" s="12" t="str">
        <f t="shared" si="6"/>
        <v/>
      </c>
      <c r="B25" s="62"/>
      <c r="C25" s="20" t="str">
        <f t="shared" si="0"/>
        <v/>
      </c>
      <c r="D25" s="63"/>
      <c r="E25" s="63"/>
      <c r="F25" s="13" t="str">
        <f t="shared" si="4"/>
        <v/>
      </c>
      <c r="G25" s="13" t="str">
        <f ca="1">IF($F25&lt;&gt;"",IF($G$4="Recurso",VLOOKUP($E25,OFFSET('Definición técnica de imagenes'!$A$1,MATCH($G$5,'Definición técnica de imagenes'!$A$1:$A$104,0)-1,1,COUNTIF('Definición técnica de imagenes'!$A$3:$A$102,$G$5),5),5,FALSE),'Definición técnica de imagenes'!$F$16),"")</f>
        <v/>
      </c>
      <c r="H25" s="13" t="str">
        <f t="shared" ca="1" si="5"/>
        <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
      </c>
      <c r="J25" s="63"/>
      <c r="K25" s="64"/>
    </row>
    <row r="26" spans="1:15" s="11" customFormat="1">
      <c r="A26" s="12" t="str">
        <f t="shared" si="6"/>
        <v/>
      </c>
      <c r="B26" s="62"/>
      <c r="C26" s="20" t="str">
        <f t="shared" si="0"/>
        <v/>
      </c>
      <c r="D26" s="63"/>
      <c r="E26" s="63"/>
      <c r="F26" s="13" t="str">
        <f t="shared" si="4"/>
        <v/>
      </c>
      <c r="G26" s="13" t="str">
        <f ca="1">IF($F26&lt;&gt;"",IF($G$4="Recurso",VLOOKUP($E26,OFFSET('Definición técnica de imagenes'!$A$1,MATCH($G$5,'Definición técnica de imagenes'!$A$1:$A$104,0)-1,1,COUNTIF('Definición técnica de imagenes'!$A$3:$A$102,$G$5),5),5,FALSE),'Definición técnica de imagenes'!$F$16),"")</f>
        <v/>
      </c>
      <c r="H26" s="13" t="str">
        <f t="shared" ca="1" si="5"/>
        <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
      </c>
      <c r="J26" s="63"/>
      <c r="K26" s="64"/>
    </row>
    <row r="27" spans="1:15" s="11" customFormat="1">
      <c r="A27" s="12" t="str">
        <f t="shared" si="6"/>
        <v/>
      </c>
      <c r="B27" s="62"/>
      <c r="C27" s="20" t="str">
        <f t="shared" si="0"/>
        <v/>
      </c>
      <c r="D27" s="63"/>
      <c r="E27" s="63"/>
      <c r="F27" s="13" t="str">
        <f t="shared" si="4"/>
        <v/>
      </c>
      <c r="G27" s="13" t="str">
        <f ca="1">IF($F27&lt;&gt;"",IF($G$4="Recurso",VLOOKUP($E27,OFFSET('Definición técnica de imagenes'!$A$1,MATCH($G$5,'Definición técnica de imagenes'!$A$1:$A$104,0)-1,1,COUNTIF('Definición técnica de imagenes'!$A$3:$A$102,$G$5),5),5,FALSE),'Definición técnica de imagenes'!$F$16),"")</f>
        <v/>
      </c>
      <c r="H27" s="13" t="str">
        <f t="shared" ca="1" si="5"/>
        <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
      </c>
      <c r="J27" s="64"/>
      <c r="K27" s="64"/>
      <c r="O27" s="2"/>
    </row>
    <row r="28" spans="1:15" s="11" customFormat="1">
      <c r="A28" s="12" t="str">
        <f t="shared" si="6"/>
        <v/>
      </c>
      <c r="B28" s="62"/>
      <c r="C28" s="20" t="str">
        <f t="shared" si="0"/>
        <v/>
      </c>
      <c r="D28" s="63"/>
      <c r="E28" s="63"/>
      <c r="F28" s="13" t="str">
        <f t="shared" si="4"/>
        <v/>
      </c>
      <c r="G28" s="13" t="str">
        <f ca="1">IF($F28&lt;&gt;"",IF($G$4="Recurso",VLOOKUP($E28,OFFSET('Definición técnica de imagenes'!$A$1,MATCH($G$5,'Definición técnica de imagenes'!$A$1:$A$104,0)-1,1,COUNTIF('Definición técnica de imagenes'!$A$3:$A$102,$G$5),5),5,FALSE),'Definición técnica de imagenes'!$F$16),"")</f>
        <v/>
      </c>
      <c r="H28" s="13" t="str">
        <f t="shared" ca="1" si="5"/>
        <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
      </c>
      <c r="J28" s="64"/>
      <c r="K28" s="64"/>
    </row>
    <row r="29" spans="1:15" s="11" customFormat="1">
      <c r="A29" s="12" t="str">
        <f t="shared" si="6"/>
        <v/>
      </c>
      <c r="B29" s="62"/>
      <c r="C29" s="20" t="str">
        <f t="shared" si="0"/>
        <v/>
      </c>
      <c r="D29" s="63"/>
      <c r="E29" s="63"/>
      <c r="F29" s="13" t="str">
        <f t="shared" si="4"/>
        <v/>
      </c>
      <c r="G29" s="13" t="str">
        <f ca="1">IF($F29&lt;&gt;"",IF($G$4="Recurso",VLOOKUP($E29,OFFSET('Definición técnica de imagenes'!$A$1,MATCH($G$5,'Definición técnica de imagenes'!$A$1:$A$104,0)-1,1,COUNTIF('Definición técnica de imagenes'!$A$3:$A$102,$G$5),5),5,FALSE),'Definición técnica de imagenes'!$F$16),"")</f>
        <v/>
      </c>
      <c r="H29" s="13" t="str">
        <f t="shared" ca="1" si="5"/>
        <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
      </c>
      <c r="J29" s="64"/>
      <c r="K29" s="64"/>
    </row>
    <row r="30" spans="1:15" s="11" customFormat="1">
      <c r="A30" s="12" t="str">
        <f t="shared" si="6"/>
        <v/>
      </c>
      <c r="B30" s="62"/>
      <c r="C30" s="20" t="str">
        <f t="shared" si="0"/>
        <v/>
      </c>
      <c r="D30" s="63"/>
      <c r="E30" s="63"/>
      <c r="F30" s="13" t="str">
        <f t="shared" si="4"/>
        <v/>
      </c>
      <c r="G30" s="13" t="str">
        <f ca="1">IF($F30&lt;&gt;"",IF($G$4="Recurso",VLOOKUP($E30,OFFSET('Definición técnica de imagenes'!$A$1,MATCH($G$5,'Definición técnica de imagenes'!$A$1:$A$104,0)-1,1,COUNTIF('Definición técnica de imagenes'!$A$3:$A$102,$G$5),5),5,FALSE),'Definición técnica de imagenes'!$F$16),"")</f>
        <v/>
      </c>
      <c r="H30" s="13" t="str">
        <f t="shared" ca="1" si="5"/>
        <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
      </c>
      <c r="J30" s="64"/>
      <c r="K30" s="64"/>
    </row>
    <row r="31" spans="1:15" s="11" customFormat="1">
      <c r="A31" s="12" t="str">
        <f t="shared" si="6"/>
        <v/>
      </c>
      <c r="B31" s="62"/>
      <c r="C31" s="20" t="str">
        <f t="shared" si="0"/>
        <v/>
      </c>
      <c r="D31" s="63"/>
      <c r="E31" s="63"/>
      <c r="F31" s="13" t="str">
        <f t="shared" si="4"/>
        <v/>
      </c>
      <c r="G31" s="13" t="str">
        <f ca="1">IF($F31&lt;&gt;"",IF($G$4="Recurso",VLOOKUP($E31,OFFSET('Definición técnica de imagenes'!$A$1,MATCH($G$5,'Definición técnica de imagenes'!$A$1:$A$104,0)-1,1,COUNTIF('Definición técnica de imagenes'!$A$3:$A$102,$G$5),5),5,FALSE),'Definición técnica de imagenes'!$F$16),"")</f>
        <v/>
      </c>
      <c r="H31" s="13" t="str">
        <f t="shared" ca="1" si="5"/>
        <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
      </c>
      <c r="J31" s="64"/>
      <c r="K31" s="64"/>
    </row>
    <row r="32" spans="1:15" s="11" customFormat="1">
      <c r="A32" s="12" t="str">
        <f t="shared" si="6"/>
        <v/>
      </c>
      <c r="B32" s="62"/>
      <c r="C32" s="20" t="str">
        <f t="shared" si="0"/>
        <v/>
      </c>
      <c r="D32" s="63"/>
      <c r="E32" s="63"/>
      <c r="F32" s="13" t="str">
        <f t="shared" si="4"/>
        <v/>
      </c>
      <c r="G32" s="13" t="str">
        <f ca="1">IF($F32&lt;&gt;"",IF($G$4="Recurso",VLOOKUP($E32,OFFSET('Definición técnica de imagenes'!$A$1,MATCH($G$5,'Definición técnica de imagenes'!$A$1:$A$104,0)-1,1,COUNTIF('Definición técnica de imagenes'!$A$3:$A$102,$G$5),5),5,FALSE),'Definición técnica de imagenes'!$F$16),"")</f>
        <v/>
      </c>
      <c r="H32" s="13" t="str">
        <f t="shared" ca="1" si="5"/>
        <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
      </c>
      <c r="J32" s="64"/>
      <c r="K32" s="64"/>
    </row>
    <row r="33" spans="1:15" s="11" customFormat="1">
      <c r="A33" s="12" t="str">
        <f t="shared" si="6"/>
        <v/>
      </c>
      <c r="B33" s="62"/>
      <c r="C33" s="20" t="str">
        <f t="shared" si="0"/>
        <v/>
      </c>
      <c r="D33" s="63"/>
      <c r="E33" s="63"/>
      <c r="F33" s="13" t="str">
        <f t="shared" si="4"/>
        <v/>
      </c>
      <c r="G33" s="13" t="str">
        <f ca="1">IF($F33&lt;&gt;"",IF($G$4="Recurso",VLOOKUP($E33,OFFSET('Definición técnica de imagenes'!$A$1,MATCH($G$5,'Definición técnica de imagenes'!$A$1:$A$104,0)-1,1,COUNTIF('Definición técnica de imagenes'!$A$3:$A$102,$G$5),5),5,FALSE),'Definición técnica de imagenes'!$F$16),"")</f>
        <v/>
      </c>
      <c r="H33" s="13" t="str">
        <f t="shared" ca="1" si="5"/>
        <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
      </c>
      <c r="J33" s="64"/>
      <c r="K33" s="64"/>
    </row>
    <row r="34" spans="1:15" s="11" customFormat="1">
      <c r="A34" s="12" t="str">
        <f t="shared" si="6"/>
        <v/>
      </c>
      <c r="B34" s="62"/>
      <c r="C34" s="20" t="str">
        <f t="shared" si="0"/>
        <v/>
      </c>
      <c r="D34" s="63"/>
      <c r="E34" s="63"/>
      <c r="F34" s="13" t="str">
        <f t="shared" si="4"/>
        <v/>
      </c>
      <c r="G34" s="13" t="str">
        <f ca="1">IF($F34&lt;&gt;"",IF($G$4="Recurso",VLOOKUP($E34,OFFSET('Definición técnica de imagenes'!$A$1,MATCH($G$5,'Definición técnica de imagenes'!$A$1:$A$104,0)-1,1,COUNTIF('Definición técnica de imagenes'!$A$3:$A$102,$G$5),5),5,FALSE),'Definición técnica de imagenes'!$F$16),"")</f>
        <v/>
      </c>
      <c r="H34" s="13" t="str">
        <f t="shared" ca="1" si="5"/>
        <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
      </c>
      <c r="J34" s="64"/>
      <c r="K34" s="64"/>
      <c r="O34" s="2"/>
    </row>
    <row r="35" spans="1:15" s="11" customFormat="1">
      <c r="A35" s="12" t="str">
        <f t="shared" si="6"/>
        <v/>
      </c>
      <c r="B35" s="62"/>
      <c r="C35" s="20" t="str">
        <f t="shared" si="0"/>
        <v/>
      </c>
      <c r="D35" s="63"/>
      <c r="E35" s="63"/>
      <c r="F35" s="13" t="str">
        <f t="shared" si="4"/>
        <v/>
      </c>
      <c r="G35" s="13" t="str">
        <f ca="1">IF($F35&lt;&gt;"",IF($G$4="Recurso",VLOOKUP($E35,OFFSET('Definición técnica de imagenes'!$A$1,MATCH($G$5,'Definición técnica de imagenes'!$A$1:$A$104,0)-1,1,COUNTIF('Definición técnica de imagenes'!$A$3:$A$102,$G$5),5),5,FALSE),'Definición técnica de imagenes'!$F$16),"")</f>
        <v/>
      </c>
      <c r="H35" s="13" t="str">
        <f t="shared" ca="1" si="5"/>
        <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
      </c>
      <c r="J35" s="63"/>
      <c r="K35" s="65"/>
      <c r="O35" s="2"/>
    </row>
    <row r="36" spans="1:15" s="11" customFormat="1">
      <c r="A36" s="12" t="str">
        <f t="shared" si="6"/>
        <v/>
      </c>
      <c r="B36" s="62"/>
      <c r="C36" s="20" t="str">
        <f t="shared" si="0"/>
        <v/>
      </c>
      <c r="D36" s="63"/>
      <c r="E36" s="63"/>
      <c r="F36" s="13" t="str">
        <f t="shared" si="4"/>
        <v/>
      </c>
      <c r="G36" s="13" t="str">
        <f ca="1">IF($F36&lt;&gt;"",IF($G$4="Recurso",VLOOKUP($E36,OFFSET('Definición técnica de imagenes'!$A$1,MATCH($G$5,'Definición técnica de imagenes'!$A$1:$A$104,0)-1,1,COUNTIF('Definición técnica de imagenes'!$A$3:$A$102,$G$5),5),5,FALSE),'Definición técnica de imagenes'!$F$16),"")</f>
        <v/>
      </c>
      <c r="H36" s="13" t="str">
        <f t="shared" ca="1" si="5"/>
        <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
      </c>
      <c r="J36" s="63"/>
      <c r="K36" s="65"/>
      <c r="O36" s="2"/>
    </row>
    <row r="37" spans="1:15" s="11" customFormat="1">
      <c r="A37" s="12" t="str">
        <f t="shared" si="6"/>
        <v/>
      </c>
      <c r="B37" s="62"/>
      <c r="C37" s="20" t="str">
        <f t="shared" si="0"/>
        <v/>
      </c>
      <c r="D37" s="63"/>
      <c r="E37" s="63"/>
      <c r="F37" s="13" t="str">
        <f t="shared" si="4"/>
        <v/>
      </c>
      <c r="G37" s="13" t="str">
        <f ca="1">IF($F37&lt;&gt;"",IF($G$4="Recurso",VLOOKUP($E37,OFFSET('Definición técnica de imagenes'!$A$1,MATCH($G$5,'Definición técnica de imagenes'!$A$1:$A$104,0)-1,1,COUNTIF('Definición técnica de imagenes'!$A$3:$A$102,$G$5),5),5,FALSE),'Definición técnica de imagenes'!$F$16),"")</f>
        <v/>
      </c>
      <c r="H37" s="13" t="str">
        <f t="shared" ca="1" si="5"/>
        <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
      </c>
      <c r="J37" s="70"/>
      <c r="K37" s="65"/>
    </row>
    <row r="38" spans="1:15" s="11" customFormat="1">
      <c r="A38" s="12" t="str">
        <f t="shared" si="6"/>
        <v/>
      </c>
      <c r="B38" s="62"/>
      <c r="C38" s="20" t="str">
        <f t="shared" si="0"/>
        <v/>
      </c>
      <c r="D38" s="63"/>
      <c r="E38" s="63"/>
      <c r="F38" s="13" t="str">
        <f t="shared" si="4"/>
        <v/>
      </c>
      <c r="G38" s="13" t="str">
        <f ca="1">IF($F38&lt;&gt;"",IF($G$4="Recurso",VLOOKUP($E38,OFFSET('Definición técnica de imagenes'!$A$1,MATCH($G$5,'Definición técnica de imagenes'!$A$1:$A$104,0)-1,1,COUNTIF('Definición técnica de imagenes'!$A$3:$A$102,$G$5),5),5,FALSE),'Definición técnica de imagenes'!$F$16),"")</f>
        <v/>
      </c>
      <c r="H38" s="13" t="str">
        <f t="shared" ca="1" si="5"/>
        <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
      </c>
      <c r="J38" s="71"/>
      <c r="K38" s="65"/>
    </row>
    <row r="39" spans="1:15" s="11" customFormat="1">
      <c r="A39" s="12" t="str">
        <f t="shared" si="6"/>
        <v/>
      </c>
      <c r="B39" s="62"/>
      <c r="C39" s="20" t="str">
        <f t="shared" si="0"/>
        <v/>
      </c>
      <c r="D39" s="63"/>
      <c r="E39" s="63"/>
      <c r="F39" s="13" t="str">
        <f t="shared" si="4"/>
        <v/>
      </c>
      <c r="G39" s="13" t="str">
        <f ca="1">IF($F39&lt;&gt;"",IF($G$4="Recurso",VLOOKUP($E39,OFFSET('Definición técnica de imagenes'!$A$1,MATCH($G$5,'Definición técnica de imagenes'!$A$1:$A$104,0)-1,1,COUNTIF('Definición técnica de imagenes'!$A$3:$A$102,$G$5),5),5,FALSE),'Definición técnica de imagenes'!$F$16),"")</f>
        <v/>
      </c>
      <c r="H39" s="13" t="str">
        <f t="shared" ca="1" si="5"/>
        <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
      </c>
      <c r="J39" s="63"/>
      <c r="K39" s="65"/>
    </row>
    <row r="40" spans="1:15" s="11" customFormat="1">
      <c r="A40" s="12" t="str">
        <f t="shared" si="6"/>
        <v/>
      </c>
      <c r="B40" s="62"/>
      <c r="C40" s="20" t="str">
        <f t="shared" si="0"/>
        <v/>
      </c>
      <c r="D40" s="63"/>
      <c r="E40" s="63"/>
      <c r="F40" s="13" t="str">
        <f t="shared" si="4"/>
        <v/>
      </c>
      <c r="G40" s="13" t="str">
        <f ca="1">IF($F40&lt;&gt;"",IF($G$4="Recurso",VLOOKUP($E40,OFFSET('Definición técnica de imagenes'!$A$1,MATCH($G$5,'Definición técnica de imagenes'!$A$1:$A$104,0)-1,1,COUNTIF('Definición técnica de imagenes'!$A$3:$A$102,$G$5),5),5,FALSE),'Definición técnica de imagenes'!$F$16),"")</f>
        <v/>
      </c>
      <c r="H40" s="13" t="str">
        <f t="shared" ca="1" si="5"/>
        <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
      </c>
      <c r="J40" s="63"/>
      <c r="K40" s="65"/>
    </row>
    <row r="41" spans="1:15" s="11" customFormat="1">
      <c r="A41" s="12" t="str">
        <f t="shared" si="6"/>
        <v/>
      </c>
      <c r="B41" s="62"/>
      <c r="C41" s="20" t="str">
        <f t="shared" si="0"/>
        <v/>
      </c>
      <c r="D41" s="63"/>
      <c r="E41" s="63"/>
      <c r="F41" s="13" t="str">
        <f t="shared" si="4"/>
        <v/>
      </c>
      <c r="G41" s="13" t="str">
        <f ca="1">IF($F41&lt;&gt;"",IF($G$4="Recurso",VLOOKUP($E41,OFFSET('Definición técnica de imagenes'!$A$1,MATCH($G$5,'Definición técnica de imagenes'!$A$1:$A$104,0)-1,1,COUNTIF('Definición técnica de imagenes'!$A$3:$A$102,$G$5),5),5,FALSE),'Definición técnica de imagenes'!$F$16),"")</f>
        <v/>
      </c>
      <c r="H41" s="13" t="str">
        <f t="shared" ca="1" si="5"/>
        <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
      </c>
      <c r="J41" s="63"/>
      <c r="K41" s="65"/>
    </row>
    <row r="42" spans="1:15" s="11" customFormat="1">
      <c r="A42" s="12" t="str">
        <f t="shared" si="6"/>
        <v/>
      </c>
      <c r="B42" s="62"/>
      <c r="C42" s="20" t="str">
        <f t="shared" ref="C42:C73" si="7">IF(OR(B42&lt;&gt;"",J42&lt;&gt;""),IF($G$4="Recurso",CONCATENATE($G$4," ",$G$5),$G$4),"")</f>
        <v/>
      </c>
      <c r="D42" s="63"/>
      <c r="E42" s="63"/>
      <c r="F42" s="13" t="str">
        <f t="shared" si="4"/>
        <v/>
      </c>
      <c r="G42" s="13" t="str">
        <f ca="1">IF($F42&lt;&gt;"",IF($G$4="Recurso",VLOOKUP($E42,OFFSET('Definición técnica de imagenes'!$A$1,MATCH($G$5,'Definición técnica de imagenes'!$A$1:$A$104,0)-1,1,COUNTIF('Definición técnica de imagenes'!$A$3:$A$102,$G$5),5),5,FALSE),'Definición técnica de imagenes'!$F$16),"")</f>
        <v/>
      </c>
      <c r="H42" s="13" t="str">
        <f t="shared" ca="1" si="5"/>
        <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
      </c>
      <c r="J42" s="63"/>
      <c r="K42" s="65"/>
    </row>
    <row r="43" spans="1:15" s="11" customFormat="1">
      <c r="A43" s="12" t="str">
        <f t="shared" si="6"/>
        <v/>
      </c>
      <c r="B43" s="62"/>
      <c r="C43" s="20" t="str">
        <f t="shared" si="7"/>
        <v/>
      </c>
      <c r="D43" s="63"/>
      <c r="E43" s="63"/>
      <c r="F43" s="13" t="str">
        <f t="shared" si="4"/>
        <v/>
      </c>
      <c r="G43" s="13" t="str">
        <f ca="1">IF($F43&lt;&gt;"",IF($G$4="Recurso",VLOOKUP($E43,OFFSET('Definición técnica de imagenes'!$A$1,MATCH($G$5,'Definición técnica de imagenes'!$A$1:$A$104,0)-1,1,COUNTIF('Definición técnica de imagenes'!$A$3:$A$102,$G$5),5),5,FALSE),'Definición técnica de imagenes'!$F$16),"")</f>
        <v/>
      </c>
      <c r="H43" s="13" t="str">
        <f t="shared" ca="1" si="5"/>
        <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
      </c>
      <c r="J43" s="63"/>
      <c r="K43" s="65"/>
    </row>
    <row r="44" spans="1:15" s="11" customFormat="1">
      <c r="A44" s="12" t="str">
        <f t="shared" si="6"/>
        <v/>
      </c>
      <c r="B44" s="62"/>
      <c r="C44" s="20" t="str">
        <f t="shared" si="7"/>
        <v/>
      </c>
      <c r="D44" s="63"/>
      <c r="E44" s="63"/>
      <c r="F44" s="13" t="str">
        <f t="shared" si="4"/>
        <v/>
      </c>
      <c r="G44" s="13" t="str">
        <f ca="1">IF($F44&lt;&gt;"",IF($G$4="Recurso",VLOOKUP($E44,OFFSET('Definición técnica de imagenes'!$A$1,MATCH($G$5,'Definición técnica de imagenes'!$A$1:$A$104,0)-1,1,COUNTIF('Definición técnica de imagenes'!$A$3:$A$102,$G$5),5),5,FALSE),'Definición técnica de imagenes'!$F$16),"")</f>
        <v/>
      </c>
      <c r="H44" s="13" t="str">
        <f t="shared" ca="1" si="5"/>
        <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
      </c>
      <c r="J44" s="63"/>
      <c r="K44" s="65"/>
    </row>
    <row r="45" spans="1:15" s="11" customFormat="1">
      <c r="A45" s="12" t="str">
        <f t="shared" si="6"/>
        <v/>
      </c>
      <c r="B45" s="62"/>
      <c r="C45" s="20" t="str">
        <f t="shared" si="7"/>
        <v/>
      </c>
      <c r="D45" s="63"/>
      <c r="E45" s="63"/>
      <c r="F45" s="13" t="str">
        <f t="shared" si="4"/>
        <v/>
      </c>
      <c r="G45" s="13" t="str">
        <f ca="1">IF($F45&lt;&gt;"",IF($G$4="Recurso",VLOOKUP($E45,OFFSET('Definición técnica de imagenes'!$A$1,MATCH($G$5,'Definición técnica de imagenes'!$A$1:$A$104,0)-1,1,COUNTIF('Definición técnica de imagenes'!$A$3:$A$102,$G$5),5),5,FALSE),'Definición técnica de imagenes'!$F$16),"")</f>
        <v/>
      </c>
      <c r="H45" s="13" t="str">
        <f t="shared" ca="1" si="5"/>
        <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
      </c>
      <c r="J45" s="63"/>
      <c r="K45" s="65"/>
    </row>
    <row r="46" spans="1:15" s="11" customFormat="1">
      <c r="A46" s="12" t="str">
        <f t="shared" si="6"/>
        <v/>
      </c>
      <c r="B46" s="62"/>
      <c r="C46" s="20" t="str">
        <f t="shared" si="7"/>
        <v/>
      </c>
      <c r="D46" s="63"/>
      <c r="E46" s="63"/>
      <c r="F46" s="13" t="str">
        <f t="shared" si="4"/>
        <v/>
      </c>
      <c r="G46" s="13" t="str">
        <f ca="1">IF($F46&lt;&gt;"",IF($G$4="Recurso",VLOOKUP($E46,OFFSET('Definición técnica de imagenes'!$A$1,MATCH($G$5,'Definición técnica de imagenes'!$A$1:$A$104,0)-1,1,COUNTIF('Definición técnica de imagenes'!$A$3:$A$102,$G$5),5),5,FALSE),'Definición técnica de imagenes'!$F$16),"")</f>
        <v/>
      </c>
      <c r="H46" s="13" t="str">
        <f t="shared" ca="1" si="5"/>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row>
    <row r="47" spans="1:15" s="11" customFormat="1">
      <c r="A47" s="12" t="str">
        <f t="shared" si="6"/>
        <v/>
      </c>
      <c r="B47" s="62"/>
      <c r="C47" s="20" t="str">
        <f t="shared" si="7"/>
        <v/>
      </c>
      <c r="D47" s="63"/>
      <c r="E47" s="63"/>
      <c r="F47" s="13" t="str">
        <f t="shared" si="4"/>
        <v/>
      </c>
      <c r="G47" s="13" t="str">
        <f ca="1">IF($F47&lt;&gt;"",IF($G$4="Recurso",VLOOKUP($E47,OFFSET('Definición técnica de imagenes'!$A$1,MATCH($G$5,'Definición técnica de imagenes'!$A$1:$A$104,0)-1,1,COUNTIF('Definición técnica de imagenes'!$A$3:$A$102,$G$5),5),5,FALSE),'Definición técnica de imagenes'!$F$16),"")</f>
        <v/>
      </c>
      <c r="H47" s="13" t="str">
        <f t="shared" ca="1" si="5"/>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5"/>
    </row>
    <row r="48" spans="1:15" s="11" customFormat="1">
      <c r="A48" s="12" t="str">
        <f t="shared" si="6"/>
        <v/>
      </c>
      <c r="B48" s="62"/>
      <c r="C48" s="20" t="str">
        <f t="shared" si="7"/>
        <v/>
      </c>
      <c r="D48" s="63"/>
      <c r="E48" s="63"/>
      <c r="F48" s="13" t="str">
        <f t="shared" si="4"/>
        <v/>
      </c>
      <c r="G48" s="13" t="str">
        <f ca="1">IF($F48&lt;&gt;"",IF($G$4="Recurso",VLOOKUP($E48,OFFSET('Definición técnica de imagenes'!$A$1,MATCH($G$5,'Definición técnica de imagenes'!$A$1:$A$104,0)-1,1,COUNTIF('Definición técnica de imagenes'!$A$3:$A$102,$G$5),5),5,FALSE),'Definición técnica de imagenes'!$F$16),"")</f>
        <v/>
      </c>
      <c r="H48" s="13" t="str">
        <f t="shared" ca="1" si="5"/>
        <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
      </c>
      <c r="J48" s="63"/>
      <c r="K48" s="65"/>
    </row>
    <row r="49" spans="1:11" s="11" customFormat="1">
      <c r="A49" s="12" t="str">
        <f t="shared" si="6"/>
        <v/>
      </c>
      <c r="B49" s="62"/>
      <c r="C49" s="20" t="str">
        <f t="shared" si="7"/>
        <v/>
      </c>
      <c r="D49" s="63"/>
      <c r="E49" s="63"/>
      <c r="F49" s="13" t="str">
        <f t="shared" si="4"/>
        <v/>
      </c>
      <c r="G49" s="13" t="str">
        <f ca="1">IF($F49&lt;&gt;"",IF($G$4="Recurso",VLOOKUP($E49,OFFSET('Definición técnica de imagenes'!$A$1,MATCH($G$5,'Definición técnica de imagenes'!$A$1:$A$104,0)-1,1,COUNTIF('Definición técnica de imagenes'!$A$3:$A$102,$G$5),5),5,FALSE),'Definición técnica de imagenes'!$F$16),"")</f>
        <v/>
      </c>
      <c r="H49" s="13" t="str">
        <f t="shared" ca="1" si="5"/>
        <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
      </c>
      <c r="J49" s="63"/>
      <c r="K49" s="65"/>
    </row>
    <row r="50" spans="1:11" s="11" customFormat="1">
      <c r="A50" s="12" t="str">
        <f t="shared" si="6"/>
        <v/>
      </c>
      <c r="B50" s="62"/>
      <c r="C50" s="20" t="str">
        <f t="shared" si="7"/>
        <v/>
      </c>
      <c r="D50" s="63"/>
      <c r="E50" s="63"/>
      <c r="F50" s="13" t="str">
        <f t="shared" si="4"/>
        <v/>
      </c>
      <c r="G50" s="13" t="str">
        <f ca="1">IF($F50&lt;&gt;"",IF($G$4="Recurso",VLOOKUP($E50,OFFSET('Definición técnica de imagenes'!$A$1,MATCH($G$5,'Definición técnica de imagenes'!$A$1:$A$104,0)-1,1,COUNTIF('Definición técnica de imagenes'!$A$3:$A$102,$G$5),5),5,FALSE),'Definición técnica de imagenes'!$F$16),"")</f>
        <v/>
      </c>
      <c r="H50" s="13" t="str">
        <f t="shared" ca="1" si="5"/>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5"/>
    </row>
    <row r="51" spans="1:11" s="11" customFormat="1">
      <c r="A51" s="12" t="str">
        <f t="shared" ref="A51:A82" si="8">IF(OR(B51&lt;&gt;"",J51&lt;&gt;""),CONCATENATE(LEFT(A50,3),IF(MID(A50,4,2)+1&lt;10,CONCATENATE("0",MID(A50,4,2)+1),MID(A50,4,2)+1)),"")</f>
        <v/>
      </c>
      <c r="B51" s="62"/>
      <c r="C51" s="20" t="str">
        <f t="shared" si="7"/>
        <v/>
      </c>
      <c r="D51" s="63"/>
      <c r="E51" s="63"/>
      <c r="F51" s="13" t="str">
        <f t="shared" si="4"/>
        <v/>
      </c>
      <c r="G51" s="13" t="str">
        <f ca="1">IF($F51&lt;&gt;"",IF($G$4="Recurso",VLOOKUP($E51,OFFSET('Definición técnica de imagenes'!$A$1,MATCH($G$5,'Definición técnica de imagenes'!$A$1:$A$104,0)-1,1,COUNTIF('Definición técnica de imagenes'!$A$3:$A$102,$G$5),5),5,FALSE),'Definición técnica de imagenes'!$F$16),"")</f>
        <v/>
      </c>
      <c r="H51" s="13" t="str">
        <f t="shared" ca="1" si="5"/>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c r="A52" s="12" t="str">
        <f t="shared" si="8"/>
        <v/>
      </c>
      <c r="B52" s="62"/>
      <c r="C52" s="20" t="str">
        <f t="shared" si="7"/>
        <v/>
      </c>
      <c r="D52" s="63"/>
      <c r="E52" s="63"/>
      <c r="F52" s="13" t="str">
        <f t="shared" si="4"/>
        <v/>
      </c>
      <c r="G52" s="13" t="str">
        <f ca="1">IF($F52&lt;&gt;"",IF($G$4="Recurso",VLOOKUP($E52,OFFSET('Definición técnica de imagenes'!$A$1,MATCH($G$5,'Definición técnica de imagenes'!$A$1:$A$104,0)-1,1,COUNTIF('Definición técnica de imagenes'!$A$3:$A$102,$G$5),5),5,FALSE),'Definición técnica de imagenes'!$F$16),"")</f>
        <v/>
      </c>
      <c r="H52" s="13" t="str">
        <f t="shared" ca="1" si="5"/>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5"/>
    </row>
    <row r="53" spans="1:11" s="11" customFormat="1">
      <c r="A53" s="12" t="str">
        <f t="shared" si="8"/>
        <v/>
      </c>
      <c r="B53" s="62"/>
      <c r="C53" s="20" t="str">
        <f t="shared" si="7"/>
        <v/>
      </c>
      <c r="D53" s="63"/>
      <c r="E53" s="63"/>
      <c r="F53" s="13" t="str">
        <f t="shared" si="4"/>
        <v/>
      </c>
      <c r="G53" s="13" t="str">
        <f ca="1">IF($F53&lt;&gt;"",IF($G$4="Recurso",VLOOKUP($E53,OFFSET('Definición técnica de imagenes'!$A$1,MATCH($G$5,'Definición técnica de imagenes'!$A$1:$A$104,0)-1,1,COUNTIF('Definición técnica de imagenes'!$A$3:$A$102,$G$5),5),5,FALSE),'Definición técnica de imagenes'!$F$16),"")</f>
        <v/>
      </c>
      <c r="H53" s="13" t="str">
        <f t="shared" ca="1" si="5"/>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5"/>
    </row>
    <row r="54" spans="1:11" s="11" customFormat="1">
      <c r="A54" s="12" t="str">
        <f t="shared" si="8"/>
        <v/>
      </c>
      <c r="B54" s="62"/>
      <c r="C54" s="20" t="str">
        <f t="shared" si="7"/>
        <v/>
      </c>
      <c r="D54" s="63"/>
      <c r="E54" s="63"/>
      <c r="F54" s="13" t="str">
        <f t="shared" si="4"/>
        <v/>
      </c>
      <c r="G54" s="13" t="str">
        <f ca="1">IF($F54&lt;&gt;"",IF($G$4="Recurso",VLOOKUP($E54,OFFSET('Definición técnica de imagenes'!$A$1,MATCH($G$5,'Definición técnica de imagenes'!$A$1:$A$104,0)-1,1,COUNTIF('Definición técnica de imagenes'!$A$3:$A$102,$G$5),5),5,FALSE),'Definición técnica de imagenes'!$F$16),"")</f>
        <v/>
      </c>
      <c r="H54" s="13" t="str">
        <f t="shared" ca="1" si="5"/>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5"/>
    </row>
    <row r="55" spans="1:11" s="11" customFormat="1">
      <c r="A55" s="12" t="str">
        <f t="shared" si="8"/>
        <v/>
      </c>
      <c r="B55" s="62"/>
      <c r="C55" s="20" t="str">
        <f t="shared" si="7"/>
        <v/>
      </c>
      <c r="D55" s="63"/>
      <c r="E55" s="63"/>
      <c r="F55" s="13" t="str">
        <f t="shared" si="4"/>
        <v/>
      </c>
      <c r="G55" s="13" t="str">
        <f ca="1">IF($F55&lt;&gt;"",IF($G$4="Recurso",VLOOKUP($E55,OFFSET('Definición técnica de imagenes'!$A$1,MATCH($G$5,'Definición técnica de imagenes'!$A$1:$A$104,0)-1,1,COUNTIF('Definición técnica de imagenes'!$A$3:$A$102,$G$5),5),5,FALSE),'Definición técnica de imagenes'!$F$16),"")</f>
        <v/>
      </c>
      <c r="H55" s="13" t="str">
        <f t="shared" ca="1" si="5"/>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5"/>
    </row>
    <row r="56" spans="1:11" s="11" customFormat="1">
      <c r="A56" s="12" t="str">
        <f t="shared" si="8"/>
        <v/>
      </c>
      <c r="B56" s="62"/>
      <c r="C56" s="20" t="str">
        <f t="shared" si="7"/>
        <v/>
      </c>
      <c r="D56" s="63"/>
      <c r="E56" s="63"/>
      <c r="F56" s="13" t="str">
        <f t="shared" si="4"/>
        <v/>
      </c>
      <c r="G56" s="13" t="str">
        <f ca="1">IF($F56&lt;&gt;"",IF($G$4="Recurso",VLOOKUP($E56,OFFSET('Definición técnica de imagenes'!$A$1,MATCH($G$5,'Definición técnica de imagenes'!$A$1:$A$104,0)-1,1,COUNTIF('Definición técnica de imagenes'!$A$3:$A$102,$G$5),5),5,FALSE),'Definición técnica de imagenes'!$F$16),"")</f>
        <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c r="A57" s="12" t="str">
        <f t="shared" si="8"/>
        <v/>
      </c>
      <c r="B57" s="62"/>
      <c r="C57" s="20" t="str">
        <f t="shared" si="7"/>
        <v/>
      </c>
      <c r="D57" s="63"/>
      <c r="E57" s="63"/>
      <c r="F57" s="13" t="str">
        <f t="shared" si="4"/>
        <v/>
      </c>
      <c r="G57" s="13" t="str">
        <f ca="1">IF($F57&lt;&gt;"",IF($G$4="Recurso",VLOOKUP($E57,OFFSET('Definición técnica de imagenes'!$A$1,MATCH($G$5,'Definición técnica de imagenes'!$A$1:$A$104,0)-1,1,COUNTIF('Definición técnica de imagenes'!$A$3:$A$102,$G$5),5),5,FALSE),'Definición técnica de imagenes'!$F$16),"")</f>
        <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c r="A58" s="12" t="str">
        <f t="shared" si="8"/>
        <v/>
      </c>
      <c r="B58" s="62"/>
      <c r="C58" s="20" t="str">
        <f t="shared" si="7"/>
        <v/>
      </c>
      <c r="D58" s="63"/>
      <c r="E58" s="63"/>
      <c r="F58" s="13" t="str">
        <f t="shared" si="4"/>
        <v/>
      </c>
      <c r="G58" s="13" t="str">
        <f ca="1">IF($F58&lt;&gt;"",IF($G$4="Recurso",VLOOKUP($E58,OFFSET('Definición técnica de imagenes'!$A$1,MATCH($G$5,'Definición técnica de imagenes'!$A$1:$A$104,0)-1,1,COUNTIF('Definición técnica de imagenes'!$A$3:$A$102,$G$5),5),5,FALSE),'Definición técnica de imagenes'!$F$16),"")</f>
        <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c r="A59" s="12" t="str">
        <f t="shared" si="8"/>
        <v/>
      </c>
      <c r="B59" s="62"/>
      <c r="C59" s="20" t="str">
        <f t="shared" si="7"/>
        <v/>
      </c>
      <c r="D59" s="63"/>
      <c r="E59" s="63"/>
      <c r="F59" s="13" t="str">
        <f t="shared" si="4"/>
        <v/>
      </c>
      <c r="G59" s="13" t="str">
        <f ca="1">IF($F59&lt;&gt;"",IF($G$4="Recurso",VLOOKUP($E59,OFFSET('Definición técnica de imagenes'!$A$1,MATCH($G$5,'Definición técnica de imagenes'!$A$1:$A$104,0)-1,1,COUNTIF('Definición técnica de imagenes'!$A$3:$A$102,$G$5),5),5,FALSE),'Definición técnica de imagenes'!$F$16),"")</f>
        <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c r="A60" s="12" t="str">
        <f t="shared" si="8"/>
        <v/>
      </c>
      <c r="B60" s="62"/>
      <c r="C60" s="20" t="str">
        <f t="shared" si="7"/>
        <v/>
      </c>
      <c r="D60" s="63"/>
      <c r="E60" s="63"/>
      <c r="F60" s="13" t="str">
        <f t="shared" si="4"/>
        <v/>
      </c>
      <c r="G60" s="13" t="str">
        <f ca="1">IF($F60&lt;&gt;"",IF($G$4="Recurso",VLOOKUP($E60,OFFSET('Definición técnica de imagenes'!$A$1,MATCH($G$5,'Definición técnica de imagenes'!$A$1:$A$104,0)-1,1,COUNTIF('Definición técnica de imagenes'!$A$3:$A$102,$G$5),5),5,FALSE),'Definición técnica de imagenes'!$F$16),"")</f>
        <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c r="A61" s="12" t="str">
        <f t="shared" si="8"/>
        <v/>
      </c>
      <c r="B61" s="62"/>
      <c r="C61" s="20" t="str">
        <f t="shared" si="7"/>
        <v/>
      </c>
      <c r="D61" s="63"/>
      <c r="E61" s="63"/>
      <c r="F61" s="13" t="str">
        <f t="shared" si="4"/>
        <v/>
      </c>
      <c r="G61" s="13" t="str">
        <f ca="1">IF($F61&lt;&gt;"",IF($G$4="Recurso",VLOOKUP($E61,OFFSET('Definición técnica de imagenes'!$A$1,MATCH($G$5,'Definición técnica de imagenes'!$A$1:$A$104,0)-1,1,COUNTIF('Definición técnica de imagenes'!$A$3:$A$102,$G$5),5),5,FALSE),'Definición técnica de imagenes'!$F$16),"")</f>
        <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c r="A62" s="12" t="str">
        <f t="shared" si="8"/>
        <v/>
      </c>
      <c r="B62" s="62"/>
      <c r="C62" s="20" t="str">
        <f t="shared" si="7"/>
        <v/>
      </c>
      <c r="D62" s="63"/>
      <c r="E62" s="63"/>
      <c r="F62" s="13" t="str">
        <f t="shared" si="4"/>
        <v/>
      </c>
      <c r="G62" s="13" t="str">
        <f ca="1">IF($F62&lt;&gt;"",IF($G$4="Recurso",VLOOKUP($E62,OFFSET('Definición técnica de imagenes'!$A$1,MATCH($G$5,'Definición técnica de imagenes'!$A$1:$A$104,0)-1,1,COUNTIF('Definición técnica de imagenes'!$A$3:$A$102,$G$5),5),5,FALSE),'Definición técnica de imagenes'!$F$16),"")</f>
        <v/>
      </c>
      <c r="H62" s="13" t="str">
        <f t="shared" ca="1" si="5"/>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c r="A63" s="12" t="str">
        <f t="shared" si="8"/>
        <v/>
      </c>
      <c r="B63" s="62"/>
      <c r="C63" s="20" t="str">
        <f t="shared" si="7"/>
        <v/>
      </c>
      <c r="D63" s="63"/>
      <c r="E63" s="63"/>
      <c r="F63" s="13" t="str">
        <f t="shared" si="4"/>
        <v/>
      </c>
      <c r="G63" s="13" t="str">
        <f ca="1">IF($F63&lt;&gt;"",IF($G$4="Recurso",VLOOKUP($E63,OFFSET('Definición técnica de imagenes'!$A$1,MATCH($G$5,'Definición técnica de imagenes'!$A$1:$A$104,0)-1,1,COUNTIF('Definición técnica de imagenes'!$A$3:$A$102,$G$5),5),5,FALSE),'Definición técnica de imagenes'!$F$16),"")</f>
        <v/>
      </c>
      <c r="H63" s="13" t="str">
        <f t="shared" ca="1" si="5"/>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c r="A64" s="12" t="str">
        <f t="shared" si="8"/>
        <v/>
      </c>
      <c r="B64" s="62"/>
      <c r="C64" s="20" t="str">
        <f t="shared" si="7"/>
        <v/>
      </c>
      <c r="D64" s="63"/>
      <c r="E64" s="63"/>
      <c r="F64" s="13" t="str">
        <f t="shared" si="4"/>
        <v/>
      </c>
      <c r="G64" s="13" t="str">
        <f ca="1">IF($F64&lt;&gt;"",IF($G$4="Recurso",VLOOKUP($E64,OFFSET('Definición técnica de imagenes'!$A$1,MATCH($G$5,'Definición técnica de imagenes'!$A$1:$A$104,0)-1,1,COUNTIF('Definición técnica de imagenes'!$A$3:$A$102,$G$5),5),5,FALSE),'Definición técnica de imagenes'!$F$16),"")</f>
        <v/>
      </c>
      <c r="H64" s="13" t="str">
        <f t="shared" ca="1" si="5"/>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c r="A65" s="12" t="str">
        <f t="shared" si="8"/>
        <v/>
      </c>
      <c r="B65" s="62"/>
      <c r="C65" s="20" t="str">
        <f t="shared" si="7"/>
        <v/>
      </c>
      <c r="D65" s="63"/>
      <c r="E65" s="63"/>
      <c r="F65" s="13" t="str">
        <f t="shared" si="4"/>
        <v/>
      </c>
      <c r="G65" s="13" t="str">
        <f ca="1">IF($F65&lt;&gt;"",IF($G$4="Recurso",VLOOKUP($E65,OFFSET('Definición técnica de imagenes'!$A$1,MATCH($G$5,'Definición técnica de imagenes'!$A$1:$A$104,0)-1,1,COUNTIF('Definición técnica de imagenes'!$A$3:$A$102,$G$5),5),5,FALSE),'Definición técnica de imagenes'!$F$16),"")</f>
        <v/>
      </c>
      <c r="H65" s="13" t="str">
        <f t="shared" ca="1" si="5"/>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c r="A66" s="12" t="str">
        <f t="shared" si="8"/>
        <v/>
      </c>
      <c r="B66" s="62"/>
      <c r="C66" s="20" t="str">
        <f t="shared" si="7"/>
        <v/>
      </c>
      <c r="D66" s="63"/>
      <c r="E66" s="63"/>
      <c r="F66" s="13" t="str">
        <f t="shared" si="4"/>
        <v/>
      </c>
      <c r="G66" s="13" t="str">
        <f ca="1">IF($F66&lt;&gt;"",IF($G$4="Recurso",VLOOKUP($E66,OFFSET('Definición técnica de imagenes'!$A$1,MATCH($G$5,'Definición técnica de imagenes'!$A$1:$A$104,0)-1,1,COUNTIF('Definición técnica de imagenes'!$A$3:$A$102,$G$5),5),5,FALSE),'Definición técnica de imagenes'!$F$16),"")</f>
        <v/>
      </c>
      <c r="H66" s="13" t="str">
        <f t="shared" ca="1" si="5"/>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c r="A67" s="12" t="str">
        <f t="shared" si="8"/>
        <v/>
      </c>
      <c r="B67" s="62"/>
      <c r="C67" s="20" t="str">
        <f t="shared" si="7"/>
        <v/>
      </c>
      <c r="D67" s="63"/>
      <c r="E67" s="63"/>
      <c r="F67" s="13" t="str">
        <f t="shared" si="4"/>
        <v/>
      </c>
      <c r="G67" s="13" t="str">
        <f ca="1">IF($F67&lt;&gt;"",IF($G$4="Recurso",VLOOKUP($E67,OFFSET('Definición técnica de imagenes'!$A$1,MATCH($G$5,'Definición técnica de imagenes'!$A$1:$A$104,0)-1,1,COUNTIF('Definición técnica de imagenes'!$A$3:$A$102,$G$5),5),5,FALSE),'Definición técnica de imagenes'!$F$16),"")</f>
        <v/>
      </c>
      <c r="H67" s="13" t="str">
        <f t="shared" ca="1" si="5"/>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c r="A68" s="12" t="str">
        <f t="shared" si="8"/>
        <v/>
      </c>
      <c r="B68" s="62"/>
      <c r="C68" s="20" t="str">
        <f t="shared" si="7"/>
        <v/>
      </c>
      <c r="D68" s="63"/>
      <c r="E68" s="63"/>
      <c r="F68" s="13" t="str">
        <f t="shared" si="4"/>
        <v/>
      </c>
      <c r="G68" s="13" t="str">
        <f ca="1">IF($F68&lt;&gt;"",IF($G$4="Recurso",VLOOKUP($E68,OFFSET('Definición técnica de imagenes'!$A$1,MATCH($G$5,'Definición técnica de imagenes'!$A$1:$A$104,0)-1,1,COUNTIF('Definición técnica de imagenes'!$A$3:$A$102,$G$5),5),5,FALSE),'Definición técnica de imagenes'!$F$16),"")</f>
        <v/>
      </c>
      <c r="H68" s="13" t="str">
        <f t="shared" ca="1" si="5"/>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c r="A69" s="12" t="str">
        <f t="shared" si="8"/>
        <v/>
      </c>
      <c r="B69" s="62"/>
      <c r="C69" s="20" t="str">
        <f t="shared" si="7"/>
        <v/>
      </c>
      <c r="D69" s="63"/>
      <c r="E69" s="63"/>
      <c r="F69" s="13" t="str">
        <f t="shared" si="4"/>
        <v/>
      </c>
      <c r="G69" s="13" t="str">
        <f ca="1">IF($F69&lt;&gt;"",IF($G$4="Recurso",VLOOKUP($E69,OFFSET('Definición técnica de imagenes'!$A$1,MATCH($G$5,'Definición técnica de imagenes'!$A$1:$A$104,0)-1,1,COUNTIF('Definición técnica de imagenes'!$A$3:$A$102,$G$5),5),5,FALSE),'Definición técnica de imagenes'!$F$16),"")</f>
        <v/>
      </c>
      <c r="H69" s="13" t="str">
        <f t="shared" ca="1" si="5"/>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c r="A70" s="12" t="str">
        <f t="shared" si="8"/>
        <v/>
      </c>
      <c r="B70" s="62"/>
      <c r="C70" s="20" t="str">
        <f t="shared" si="7"/>
        <v/>
      </c>
      <c r="D70" s="63"/>
      <c r="E70" s="63"/>
      <c r="F70" s="13" t="str">
        <f t="shared" si="4"/>
        <v/>
      </c>
      <c r="G70" s="13" t="str">
        <f ca="1">IF($F70&lt;&gt;"",IF($G$4="Recurso",VLOOKUP($E70,OFFSET('Definición técnica de imagenes'!$A$1,MATCH($G$5,'Definición técnica de imagenes'!$A$1:$A$104,0)-1,1,COUNTIF('Definición técnica de imagenes'!$A$3:$A$102,$G$5),5),5,FALSE),'Definición técnica de imagenes'!$F$16),"")</f>
        <v/>
      </c>
      <c r="H70" s="13" t="str">
        <f t="shared" ca="1" si="5"/>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topLeftCell="A10" workbookViewId="0">
      <selection activeCell="A52" sqref="A52"/>
    </sheetView>
  </sheetViews>
  <sheetFormatPr baseColWidth="10" defaultRowHeight="15.7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c r="A1" s="93" t="s">
        <v>38</v>
      </c>
      <c r="B1" s="94"/>
      <c r="C1" s="94"/>
      <c r="D1" s="94"/>
      <c r="E1" s="94"/>
      <c r="F1" s="95"/>
    </row>
    <row r="2" spans="1:11">
      <c r="A2" s="30" t="s">
        <v>42</v>
      </c>
      <c r="B2" s="31"/>
      <c r="C2" s="96" t="s">
        <v>13</v>
      </c>
      <c r="D2" s="97"/>
      <c r="E2" s="98"/>
      <c r="F2" s="32"/>
    </row>
    <row r="3" spans="1:11" ht="63">
      <c r="A3" s="33" t="s">
        <v>43</v>
      </c>
      <c r="B3" s="31"/>
      <c r="C3" s="102" t="s">
        <v>14</v>
      </c>
      <c r="D3" s="103"/>
      <c r="E3" s="104"/>
      <c r="F3" s="32"/>
      <c r="H3" s="22" t="s">
        <v>18</v>
      </c>
      <c r="I3" s="22" t="s">
        <v>19</v>
      </c>
      <c r="J3" s="22" t="s">
        <v>20</v>
      </c>
      <c r="K3" s="22" t="s">
        <v>52</v>
      </c>
    </row>
    <row r="4" spans="1:11" ht="31.5">
      <c r="A4" s="30" t="s">
        <v>44</v>
      </c>
      <c r="B4" s="31"/>
      <c r="C4" s="26" t="s">
        <v>15</v>
      </c>
      <c r="D4" s="25" t="s">
        <v>16</v>
      </c>
      <c r="E4" s="29" t="s">
        <v>17</v>
      </c>
      <c r="F4" s="32"/>
      <c r="H4" s="22" t="s">
        <v>21</v>
      </c>
      <c r="I4" s="22" t="s">
        <v>25</v>
      </c>
      <c r="J4" s="22">
        <v>1</v>
      </c>
      <c r="K4" s="22">
        <v>1</v>
      </c>
    </row>
    <row r="5" spans="1:11" ht="79.5" thickBot="1">
      <c r="A5" s="33" t="s">
        <v>45</v>
      </c>
      <c r="B5" s="31"/>
      <c r="C5" s="28" t="s">
        <v>35</v>
      </c>
      <c r="D5" s="105" t="str">
        <f>CONCATENATE(H21,"_",I21,"_",J21,"_CO")</f>
        <v>LE_07_04_CO</v>
      </c>
      <c r="E5" s="106"/>
      <c r="F5" s="32"/>
      <c r="H5" s="22" t="s">
        <v>22</v>
      </c>
      <c r="I5" s="22" t="s">
        <v>26</v>
      </c>
      <c r="J5" s="22">
        <v>2</v>
      </c>
      <c r="K5" s="22">
        <v>2</v>
      </c>
    </row>
    <row r="6" spans="1:11" ht="32.25" thickBot="1">
      <c r="A6" s="30" t="s">
        <v>10</v>
      </c>
      <c r="B6" s="31"/>
      <c r="C6" s="31"/>
      <c r="D6" s="31"/>
      <c r="E6" s="31"/>
      <c r="F6" s="32"/>
      <c r="H6" s="22" t="s">
        <v>23</v>
      </c>
      <c r="I6" s="22" t="s">
        <v>27</v>
      </c>
      <c r="J6" s="22">
        <v>3</v>
      </c>
      <c r="K6" s="22">
        <v>3</v>
      </c>
    </row>
    <row r="7" spans="1:11" ht="48" thickBot="1">
      <c r="A7" s="33" t="s">
        <v>11</v>
      </c>
      <c r="B7" s="31"/>
      <c r="C7" s="59" t="s">
        <v>119</v>
      </c>
      <c r="D7" s="91" t="str">
        <f>CONCATENATE("SolicitudGrafica_",D5,".xls")</f>
        <v>SolicitudGrafica_LE_07_04_CO.xls</v>
      </c>
      <c r="E7" s="91"/>
      <c r="F7" s="92"/>
      <c r="H7" s="22" t="s">
        <v>24</v>
      </c>
      <c r="I7" s="22" t="s">
        <v>28</v>
      </c>
      <c r="J7" s="22">
        <v>4</v>
      </c>
      <c r="K7" s="22">
        <v>4</v>
      </c>
    </row>
    <row r="8" spans="1:11" ht="47.25">
      <c r="A8" s="33" t="s">
        <v>53</v>
      </c>
      <c r="B8" s="31"/>
      <c r="C8" s="31"/>
      <c r="D8" s="31"/>
      <c r="E8" s="31"/>
      <c r="F8" s="32"/>
      <c r="I8" s="22" t="s">
        <v>29</v>
      </c>
      <c r="J8" s="22">
        <v>5</v>
      </c>
      <c r="K8" s="22">
        <v>5</v>
      </c>
    </row>
    <row r="9" spans="1:11" ht="47.25">
      <c r="A9" s="33" t="s">
        <v>12</v>
      </c>
      <c r="B9" s="31"/>
      <c r="C9" s="31"/>
      <c r="D9" s="31"/>
      <c r="E9" s="31"/>
      <c r="F9" s="32"/>
      <c r="I9" s="22" t="s">
        <v>30</v>
      </c>
      <c r="J9" s="22">
        <v>6</v>
      </c>
      <c r="K9" s="22">
        <v>6</v>
      </c>
    </row>
    <row r="10" spans="1:11" ht="32.25" thickBot="1">
      <c r="A10" s="34" t="s">
        <v>36</v>
      </c>
      <c r="B10" s="35"/>
      <c r="C10" s="35"/>
      <c r="D10" s="35"/>
      <c r="E10" s="35"/>
      <c r="F10" s="36"/>
      <c r="I10" s="22" t="s">
        <v>31</v>
      </c>
      <c r="J10" s="22">
        <v>7</v>
      </c>
      <c r="K10" s="22">
        <v>7</v>
      </c>
    </row>
    <row r="11" spans="1:11">
      <c r="I11" s="22" t="s">
        <v>32</v>
      </c>
      <c r="J11" s="22">
        <v>8</v>
      </c>
      <c r="K11" s="22">
        <v>8</v>
      </c>
    </row>
    <row r="12" spans="1:11" ht="16.5" thickBot="1">
      <c r="I12" s="22" t="s">
        <v>37</v>
      </c>
      <c r="J12" s="22">
        <v>9</v>
      </c>
      <c r="K12" s="22">
        <v>9</v>
      </c>
    </row>
    <row r="13" spans="1:11">
      <c r="A13" s="93" t="s">
        <v>41</v>
      </c>
      <c r="B13" s="94"/>
      <c r="C13" s="94"/>
      <c r="D13" s="94"/>
      <c r="E13" s="94"/>
      <c r="F13" s="95"/>
      <c r="I13" s="22" t="s">
        <v>33</v>
      </c>
      <c r="J13" s="22">
        <v>10</v>
      </c>
      <c r="K13" s="22">
        <v>10</v>
      </c>
    </row>
    <row r="14" spans="1:11" ht="16.5" thickBot="1">
      <c r="A14" s="33"/>
      <c r="B14" s="31"/>
      <c r="C14" s="31"/>
      <c r="D14" s="31"/>
      <c r="E14" s="31"/>
      <c r="F14" s="32"/>
      <c r="I14" s="22" t="s">
        <v>34</v>
      </c>
      <c r="J14" s="22">
        <v>11</v>
      </c>
      <c r="K14" s="22">
        <v>11</v>
      </c>
    </row>
    <row r="15" spans="1:11">
      <c r="A15" s="30" t="s">
        <v>46</v>
      </c>
      <c r="B15" s="31"/>
      <c r="C15" s="96" t="s">
        <v>49</v>
      </c>
      <c r="D15" s="97"/>
      <c r="E15" s="97"/>
      <c r="F15" s="98"/>
      <c r="J15" s="22">
        <v>12</v>
      </c>
      <c r="K15" s="22">
        <v>12</v>
      </c>
    </row>
    <row r="16" spans="1:11" ht="67.150000000000006" customHeight="1">
      <c r="A16" s="33" t="s">
        <v>47</v>
      </c>
      <c r="B16" s="31"/>
      <c r="C16" s="26" t="s">
        <v>15</v>
      </c>
      <c r="D16" s="25" t="s">
        <v>16</v>
      </c>
      <c r="E16" s="25" t="s">
        <v>17</v>
      </c>
      <c r="F16" s="27" t="s">
        <v>50</v>
      </c>
      <c r="J16" s="22">
        <v>13</v>
      </c>
      <c r="K16" s="22">
        <v>13</v>
      </c>
    </row>
    <row r="17" spans="1:11" ht="32.1" customHeight="1" thickBot="1">
      <c r="A17" s="30" t="s">
        <v>44</v>
      </c>
      <c r="B17" s="31"/>
      <c r="C17" s="28" t="s">
        <v>35</v>
      </c>
      <c r="D17" s="99" t="str">
        <f>CONCATENATE(H21,"_",I21,"_",J21,"_",K45)</f>
        <v>LE_07_04_REC10</v>
      </c>
      <c r="E17" s="100"/>
      <c r="F17" s="101"/>
      <c r="J17" s="22">
        <v>14</v>
      </c>
      <c r="K17" s="22">
        <v>14</v>
      </c>
    </row>
    <row r="18" spans="1:11" ht="79.5" thickBot="1">
      <c r="A18" s="33" t="s">
        <v>48</v>
      </c>
      <c r="B18" s="31"/>
      <c r="C18" s="59" t="s">
        <v>120</v>
      </c>
      <c r="D18" s="91" t="str">
        <f>CONCATENATE("SolicitudGrafica_",D17,".xls")</f>
        <v>SolicitudGrafica_LE_07_04_REC10.xls</v>
      </c>
      <c r="E18" s="91"/>
      <c r="F18" s="92"/>
      <c r="J18" s="22">
        <v>15</v>
      </c>
      <c r="K18" s="22">
        <v>15</v>
      </c>
    </row>
    <row r="19" spans="1:11">
      <c r="A19" s="30" t="s">
        <v>10</v>
      </c>
      <c r="B19" s="31"/>
      <c r="C19" s="31"/>
      <c r="D19" s="31"/>
      <c r="E19" s="31"/>
      <c r="F19" s="32"/>
      <c r="H19" s="22">
        <v>3</v>
      </c>
      <c r="J19" s="22">
        <v>16</v>
      </c>
      <c r="K19" s="22">
        <v>16</v>
      </c>
    </row>
    <row r="20" spans="1:11" ht="63.75" thickBot="1">
      <c r="A20" s="34" t="s">
        <v>51</v>
      </c>
      <c r="B20" s="35"/>
      <c r="C20" s="35"/>
      <c r="D20" s="35"/>
      <c r="E20" s="35"/>
      <c r="F20" s="36"/>
      <c r="H20" s="22">
        <v>4</v>
      </c>
      <c r="I20" s="22">
        <v>5</v>
      </c>
      <c r="J20" s="22">
        <v>4</v>
      </c>
      <c r="K20" s="22">
        <v>17</v>
      </c>
    </row>
    <row r="21" spans="1:11">
      <c r="H21" s="22" t="str">
        <f>IF(INDEX(H4:H7,H20)=H4,"MA",IF(INDEX(H4:H7,H20)=H5,"CN",IF(INDEX(H4:H7,H20)=H6,"CS",IF(INDEX(H4:H7,H20)=H7,"LE"))))</f>
        <v>LE</v>
      </c>
      <c r="I21" s="22" t="str">
        <f>CONCATENATE(IF((I20+2)&lt;10,"0",""),I20+2)</f>
        <v>07</v>
      </c>
      <c r="J21" s="22" t="str">
        <f>CONCATENATE(IF(J20&lt;10,"0",""),J20)</f>
        <v>04</v>
      </c>
      <c r="K21" s="22">
        <v>18</v>
      </c>
    </row>
    <row r="22" spans="1:11">
      <c r="K22" s="22">
        <v>19</v>
      </c>
    </row>
    <row r="23" spans="1:11">
      <c r="K23" s="22">
        <v>20</v>
      </c>
    </row>
    <row r="24" spans="1:11">
      <c r="K24" s="22">
        <v>21</v>
      </c>
    </row>
    <row r="25" spans="1:11">
      <c r="K25" s="22">
        <v>22</v>
      </c>
    </row>
    <row r="26" spans="1:11">
      <c r="K26" s="22">
        <v>23</v>
      </c>
    </row>
    <row r="27" spans="1:11">
      <c r="K27" s="22">
        <v>24</v>
      </c>
    </row>
    <row r="28" spans="1:11">
      <c r="K28" s="22">
        <v>25</v>
      </c>
    </row>
    <row r="29" spans="1:11">
      <c r="K29" s="22">
        <v>26</v>
      </c>
    </row>
    <row r="30" spans="1:11">
      <c r="K30" s="22">
        <v>27</v>
      </c>
    </row>
    <row r="31" spans="1:11">
      <c r="K31" s="22">
        <v>28</v>
      </c>
    </row>
    <row r="32" spans="1:11">
      <c r="K32" s="22">
        <v>29</v>
      </c>
    </row>
    <row r="33" spans="11:11">
      <c r="K33" s="22">
        <v>30</v>
      </c>
    </row>
    <row r="34" spans="11:11">
      <c r="K34" s="22">
        <v>31</v>
      </c>
    </row>
    <row r="35" spans="11:11">
      <c r="K35" s="22">
        <v>32</v>
      </c>
    </row>
    <row r="36" spans="11:11">
      <c r="K36" s="22">
        <v>33</v>
      </c>
    </row>
    <row r="37" spans="11:11">
      <c r="K37" s="22">
        <v>34</v>
      </c>
    </row>
    <row r="38" spans="11:11">
      <c r="K38" s="22">
        <v>35</v>
      </c>
    </row>
    <row r="39" spans="11:11">
      <c r="K39" s="22">
        <v>36</v>
      </c>
    </row>
    <row r="40" spans="11:11">
      <c r="K40" s="22">
        <v>37</v>
      </c>
    </row>
    <row r="41" spans="11:11">
      <c r="K41" s="22">
        <v>38</v>
      </c>
    </row>
    <row r="42" spans="11:11">
      <c r="K42" s="22">
        <v>39</v>
      </c>
    </row>
    <row r="43" spans="11:11">
      <c r="K43" s="22">
        <v>40</v>
      </c>
    </row>
    <row r="44" spans="11:11">
      <c r="K44" s="22">
        <v>1</v>
      </c>
    </row>
    <row r="45" spans="11:11">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topLeftCell="D1" zoomScale="125" zoomScaleNormal="125" zoomScalePageLayoutView="125" workbookViewId="0">
      <pane ySplit="2" topLeftCell="A3" activePane="bottomLeft" state="frozen"/>
      <selection pane="bottomLeft" activeCell="C5" sqref="C5"/>
    </sheetView>
  </sheetViews>
  <sheetFormatPr baseColWidth="10" defaultColWidth="10.875" defaultRowHeight="15.7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c r="A1" s="108" t="s">
        <v>56</v>
      </c>
      <c r="B1" s="108" t="s">
        <v>149</v>
      </c>
      <c r="C1" s="108" t="s">
        <v>63</v>
      </c>
      <c r="D1" s="108" t="s">
        <v>64</v>
      </c>
      <c r="E1" s="108" t="s">
        <v>5</v>
      </c>
      <c r="F1" s="108" t="s">
        <v>65</v>
      </c>
      <c r="G1" s="108" t="s">
        <v>66</v>
      </c>
      <c r="H1" s="107" t="s">
        <v>68</v>
      </c>
      <c r="I1" s="107"/>
    </row>
    <row r="2" spans="1:10">
      <c r="A2" s="108"/>
      <c r="B2" s="108"/>
      <c r="C2" s="108"/>
      <c r="D2" s="108"/>
      <c r="E2" s="108"/>
      <c r="F2" s="108"/>
      <c r="G2" s="108"/>
      <c r="H2" s="39" t="s">
        <v>65</v>
      </c>
      <c r="I2" s="39" t="s">
        <v>66</v>
      </c>
    </row>
    <row r="3" spans="1:10" s="41" customFormat="1" ht="14.65" customHeight="1">
      <c r="A3" s="40" t="s">
        <v>69</v>
      </c>
      <c r="B3" s="40" t="s">
        <v>155</v>
      </c>
      <c r="C3" s="40" t="s">
        <v>70</v>
      </c>
      <c r="D3" s="40" t="s">
        <v>71</v>
      </c>
      <c r="E3" s="40" t="s">
        <v>72</v>
      </c>
      <c r="F3" s="40" t="s">
        <v>73</v>
      </c>
      <c r="G3" s="40"/>
      <c r="H3" s="40" t="s">
        <v>122</v>
      </c>
      <c r="I3" s="40"/>
    </row>
    <row r="4" spans="1:10" s="41" customFormat="1" ht="14.65" customHeight="1">
      <c r="A4" s="42" t="s">
        <v>57</v>
      </c>
      <c r="B4" s="40" t="s">
        <v>155</v>
      </c>
      <c r="C4" s="42" t="s">
        <v>74</v>
      </c>
      <c r="D4" s="42" t="s">
        <v>71</v>
      </c>
      <c r="E4" s="42" t="s">
        <v>72</v>
      </c>
      <c r="F4" s="42" t="s">
        <v>75</v>
      </c>
      <c r="G4" s="42" t="s">
        <v>76</v>
      </c>
      <c r="H4" s="42" t="s">
        <v>123</v>
      </c>
      <c r="I4" s="42" t="s">
        <v>124</v>
      </c>
    </row>
    <row r="5" spans="1:10" s="41" customFormat="1" ht="14.65" customHeight="1">
      <c r="A5" s="43" t="s">
        <v>77</v>
      </c>
      <c r="B5" s="40" t="s">
        <v>155</v>
      </c>
      <c r="C5" s="42" t="s">
        <v>78</v>
      </c>
      <c r="D5" s="42" t="s">
        <v>71</v>
      </c>
      <c r="E5" s="42" t="s">
        <v>72</v>
      </c>
      <c r="F5" s="42" t="s">
        <v>75</v>
      </c>
      <c r="G5" s="42" t="s">
        <v>76</v>
      </c>
      <c r="H5" s="42" t="s">
        <v>123</v>
      </c>
      <c r="I5" s="42" t="s">
        <v>124</v>
      </c>
    </row>
    <row r="6" spans="1:10" s="41" customFormat="1" ht="14.65" customHeight="1">
      <c r="A6" s="42" t="s">
        <v>58</v>
      </c>
      <c r="B6" s="40" t="s">
        <v>155</v>
      </c>
      <c r="C6" s="42" t="s">
        <v>79</v>
      </c>
      <c r="D6" s="42" t="s">
        <v>71</v>
      </c>
      <c r="E6" s="42" t="s">
        <v>72</v>
      </c>
      <c r="F6" s="42" t="s">
        <v>75</v>
      </c>
      <c r="G6" s="42" t="s">
        <v>76</v>
      </c>
      <c r="H6" s="42" t="s">
        <v>123</v>
      </c>
      <c r="I6" s="42" t="s">
        <v>124</v>
      </c>
    </row>
    <row r="7" spans="1:10" s="41" customFormat="1" ht="14.65" customHeight="1">
      <c r="A7" s="42" t="s">
        <v>58</v>
      </c>
      <c r="B7" s="40" t="s">
        <v>67</v>
      </c>
      <c r="C7" s="42" t="s">
        <v>79</v>
      </c>
      <c r="D7" s="42" t="s">
        <v>71</v>
      </c>
      <c r="E7" s="42" t="s">
        <v>72</v>
      </c>
      <c r="F7" s="42" t="s">
        <v>73</v>
      </c>
      <c r="G7" s="42"/>
      <c r="H7" s="42" t="s">
        <v>122</v>
      </c>
      <c r="I7" s="42"/>
    </row>
    <row r="8" spans="1:10" s="41" customFormat="1" ht="14.65" customHeight="1">
      <c r="A8" s="42" t="s">
        <v>80</v>
      </c>
      <c r="B8" s="40" t="s">
        <v>155</v>
      </c>
      <c r="C8" s="42" t="s">
        <v>81</v>
      </c>
      <c r="D8" s="42" t="s">
        <v>71</v>
      </c>
      <c r="E8" s="42" t="s">
        <v>72</v>
      </c>
      <c r="F8" s="42" t="s">
        <v>75</v>
      </c>
      <c r="G8" s="42" t="s">
        <v>76</v>
      </c>
      <c r="H8" s="42" t="s">
        <v>123</v>
      </c>
      <c r="I8" s="42" t="s">
        <v>124</v>
      </c>
    </row>
    <row r="9" spans="1:10" s="41" customFormat="1" ht="14.65" customHeight="1">
      <c r="A9" s="42" t="s">
        <v>82</v>
      </c>
      <c r="B9" s="40" t="s">
        <v>155</v>
      </c>
      <c r="C9" s="42" t="s">
        <v>83</v>
      </c>
      <c r="D9" s="42" t="s">
        <v>71</v>
      </c>
      <c r="E9" s="42" t="s">
        <v>72</v>
      </c>
      <c r="F9" s="42" t="s">
        <v>75</v>
      </c>
      <c r="G9" s="42" t="s">
        <v>76</v>
      </c>
      <c r="H9" s="42" t="s">
        <v>123</v>
      </c>
      <c r="I9" s="42" t="s">
        <v>124</v>
      </c>
    </row>
    <row r="10" spans="1:10" s="41" customFormat="1" ht="14.65" customHeight="1">
      <c r="A10" s="42" t="s">
        <v>84</v>
      </c>
      <c r="B10" s="40" t="s">
        <v>155</v>
      </c>
      <c r="C10" s="42" t="s">
        <v>85</v>
      </c>
      <c r="D10" s="42" t="s">
        <v>71</v>
      </c>
      <c r="E10" s="42" t="s">
        <v>72</v>
      </c>
      <c r="F10" s="42" t="s">
        <v>75</v>
      </c>
      <c r="G10" s="42" t="s">
        <v>76</v>
      </c>
      <c r="H10" s="42" t="s">
        <v>123</v>
      </c>
      <c r="I10" s="42" t="s">
        <v>124</v>
      </c>
    </row>
    <row r="11" spans="1:10" s="41" customFormat="1" ht="14.65" customHeight="1">
      <c r="A11" s="42" t="s">
        <v>86</v>
      </c>
      <c r="B11" s="40" t="s">
        <v>155</v>
      </c>
      <c r="C11" s="42" t="s">
        <v>87</v>
      </c>
      <c r="D11" s="42" t="s">
        <v>71</v>
      </c>
      <c r="E11" s="42" t="s">
        <v>72</v>
      </c>
      <c r="F11" s="42" t="s">
        <v>88</v>
      </c>
      <c r="G11" s="42"/>
      <c r="H11" s="42" t="s">
        <v>122</v>
      </c>
      <c r="I11" s="42"/>
    </row>
    <row r="12" spans="1:10" s="41" customFormat="1" ht="14.65" customHeight="1">
      <c r="A12" s="42" t="s">
        <v>89</v>
      </c>
      <c r="B12" s="40" t="s">
        <v>155</v>
      </c>
      <c r="C12" s="73" t="s">
        <v>90</v>
      </c>
      <c r="D12" s="42" t="s">
        <v>71</v>
      </c>
      <c r="E12" s="42" t="s">
        <v>72</v>
      </c>
      <c r="F12" s="42" t="s">
        <v>75</v>
      </c>
      <c r="G12" s="42" t="s">
        <v>76</v>
      </c>
      <c r="H12" s="42" t="s">
        <v>123</v>
      </c>
      <c r="I12" s="42" t="s">
        <v>124</v>
      </c>
    </row>
    <row r="13" spans="1:10" s="41" customFormat="1" ht="14.65" customHeight="1">
      <c r="A13" s="42" t="s">
        <v>91</v>
      </c>
      <c r="B13" s="40" t="s">
        <v>155</v>
      </c>
      <c r="C13" s="42" t="s">
        <v>92</v>
      </c>
      <c r="D13" s="42" t="s">
        <v>71</v>
      </c>
      <c r="E13" s="42" t="s">
        <v>72</v>
      </c>
      <c r="F13" s="42" t="s">
        <v>75</v>
      </c>
      <c r="G13" s="42" t="s">
        <v>76</v>
      </c>
      <c r="H13" s="42" t="s">
        <v>123</v>
      </c>
      <c r="I13" s="42" t="s">
        <v>124</v>
      </c>
    </row>
    <row r="14" spans="1:10" ht="14.65" customHeight="1">
      <c r="A14" s="44" t="s">
        <v>94</v>
      </c>
      <c r="B14" s="44"/>
      <c r="C14" s="44" t="s">
        <v>95</v>
      </c>
      <c r="D14" s="42" t="s">
        <v>71</v>
      </c>
      <c r="E14" s="45" t="s">
        <v>72</v>
      </c>
      <c r="F14" s="45"/>
      <c r="G14" s="46" t="s">
        <v>118</v>
      </c>
      <c r="H14" s="42"/>
      <c r="I14" s="42" t="s">
        <v>122</v>
      </c>
    </row>
    <row r="15" spans="1:10" s="77" customFormat="1" ht="14.65" customHeight="1">
      <c r="A15" s="75" t="s">
        <v>96</v>
      </c>
      <c r="B15" s="75"/>
      <c r="C15" s="75" t="s">
        <v>97</v>
      </c>
      <c r="D15" s="76" t="s">
        <v>98</v>
      </c>
      <c r="E15" s="75" t="s">
        <v>93</v>
      </c>
      <c r="F15" s="75" t="s">
        <v>117</v>
      </c>
      <c r="G15" s="75"/>
      <c r="H15" s="76" t="s">
        <v>122</v>
      </c>
      <c r="I15" s="75"/>
      <c r="J15" s="77" t="s">
        <v>99</v>
      </c>
    </row>
    <row r="16" spans="1:10" ht="14.65" customHeight="1">
      <c r="A16" s="46" t="s">
        <v>100</v>
      </c>
      <c r="B16" s="46"/>
      <c r="C16" s="46"/>
      <c r="D16" s="43" t="s">
        <v>98</v>
      </c>
      <c r="E16" s="46" t="s">
        <v>101</v>
      </c>
      <c r="F16" s="45" t="s">
        <v>115</v>
      </c>
      <c r="G16" s="45" t="s">
        <v>116</v>
      </c>
      <c r="H16" s="46" t="s">
        <v>159</v>
      </c>
      <c r="I16" s="46" t="s">
        <v>158</v>
      </c>
      <c r="J16" s="47" t="s">
        <v>102</v>
      </c>
    </row>
    <row r="17" spans="1:10" ht="14.65" customHeight="1">
      <c r="A17" s="42" t="s">
        <v>103</v>
      </c>
      <c r="B17" s="42"/>
      <c r="C17" s="42"/>
      <c r="D17" s="42" t="s">
        <v>71</v>
      </c>
      <c r="E17" s="42" t="s">
        <v>72</v>
      </c>
      <c r="F17" s="42" t="s">
        <v>156</v>
      </c>
      <c r="G17" s="42" t="s">
        <v>157</v>
      </c>
      <c r="H17" s="48" t="s">
        <v>104</v>
      </c>
      <c r="I17" s="48" t="s">
        <v>105</v>
      </c>
      <c r="J17" s="49" t="s">
        <v>106</v>
      </c>
    </row>
    <row r="18" spans="1:10" ht="14.65" customHeight="1">
      <c r="A18" s="42" t="s">
        <v>184</v>
      </c>
      <c r="B18" s="42" t="s">
        <v>155</v>
      </c>
      <c r="C18" s="44" t="s">
        <v>148</v>
      </c>
      <c r="D18" s="44" t="s">
        <v>71</v>
      </c>
      <c r="E18" s="44" t="s">
        <v>93</v>
      </c>
      <c r="F18" s="44" t="s">
        <v>117</v>
      </c>
      <c r="G18" s="44"/>
      <c r="H18" s="42" t="s">
        <v>122</v>
      </c>
      <c r="I18" s="44"/>
      <c r="J18" s="49"/>
    </row>
    <row r="19" spans="1:10" ht="14.65" customHeight="1">
      <c r="A19" s="42" t="s">
        <v>137</v>
      </c>
      <c r="B19" s="42" t="s">
        <v>150</v>
      </c>
      <c r="C19" s="44"/>
      <c r="D19" s="44" t="s">
        <v>71</v>
      </c>
      <c r="E19" s="44" t="s">
        <v>93</v>
      </c>
      <c r="F19" s="44" t="s">
        <v>171</v>
      </c>
      <c r="G19" s="44"/>
      <c r="H19" s="42" t="s">
        <v>122</v>
      </c>
      <c r="I19" s="44"/>
      <c r="J19" s="49"/>
    </row>
    <row r="20" spans="1:10" ht="14.65" customHeight="1">
      <c r="A20" s="42" t="s">
        <v>137</v>
      </c>
      <c r="B20" s="42" t="s">
        <v>155</v>
      </c>
      <c r="C20" s="44"/>
      <c r="D20" s="44" t="s">
        <v>71</v>
      </c>
      <c r="E20" s="44" t="s">
        <v>93</v>
      </c>
      <c r="F20" s="44" t="s">
        <v>172</v>
      </c>
      <c r="G20" s="44"/>
      <c r="H20" s="42" t="s">
        <v>122</v>
      </c>
      <c r="I20" s="44"/>
      <c r="J20" s="49"/>
    </row>
    <row r="21" spans="1:10" ht="14.65" customHeight="1">
      <c r="A21" s="42" t="s">
        <v>137</v>
      </c>
      <c r="B21" s="42" t="s">
        <v>163</v>
      </c>
      <c r="C21" s="44"/>
      <c r="D21" s="44" t="s">
        <v>71</v>
      </c>
      <c r="E21" s="44" t="s">
        <v>93</v>
      </c>
      <c r="F21" s="44" t="s">
        <v>173</v>
      </c>
      <c r="G21" s="44"/>
      <c r="H21" s="42" t="s">
        <v>122</v>
      </c>
      <c r="I21" s="72"/>
      <c r="J21" s="49"/>
    </row>
    <row r="22" spans="1:10" ht="14.65" customHeight="1">
      <c r="A22" s="44" t="s">
        <v>132</v>
      </c>
      <c r="B22" s="44" t="s">
        <v>150</v>
      </c>
      <c r="C22" s="44" t="s">
        <v>133</v>
      </c>
      <c r="D22" s="42" t="s">
        <v>71</v>
      </c>
      <c r="E22" s="45" t="s">
        <v>93</v>
      </c>
      <c r="F22" s="46" t="s">
        <v>174</v>
      </c>
      <c r="G22" s="44"/>
      <c r="H22" s="42" t="s">
        <v>122</v>
      </c>
    </row>
    <row r="23" spans="1:10" ht="14.65" customHeight="1">
      <c r="A23" s="42" t="s">
        <v>132</v>
      </c>
      <c r="B23" s="42" t="s">
        <v>155</v>
      </c>
      <c r="C23" s="44" t="s">
        <v>133</v>
      </c>
      <c r="D23" s="44" t="s">
        <v>71</v>
      </c>
      <c r="E23" s="44" t="s">
        <v>93</v>
      </c>
      <c r="F23" s="46" t="s">
        <v>175</v>
      </c>
      <c r="G23" s="46" t="s">
        <v>176</v>
      </c>
      <c r="H23" s="44" t="s">
        <v>123</v>
      </c>
      <c r="I23" s="44" t="s">
        <v>124</v>
      </c>
    </row>
    <row r="24" spans="1:10" ht="14.65" customHeight="1">
      <c r="A24" s="42" t="s">
        <v>134</v>
      </c>
      <c r="B24" s="42" t="s">
        <v>155</v>
      </c>
      <c r="C24" s="44"/>
      <c r="D24" s="44" t="s">
        <v>71</v>
      </c>
      <c r="E24" s="44" t="s">
        <v>93</v>
      </c>
      <c r="F24" s="46" t="s">
        <v>175</v>
      </c>
      <c r="G24" s="46" t="s">
        <v>176</v>
      </c>
      <c r="H24" s="44"/>
      <c r="I24" s="72"/>
    </row>
    <row r="25" spans="1:10" ht="14.65" customHeight="1">
      <c r="A25" s="42" t="s">
        <v>135</v>
      </c>
      <c r="B25" s="42" t="s">
        <v>150</v>
      </c>
      <c r="C25" s="44" t="s">
        <v>144</v>
      </c>
      <c r="D25" s="44" t="s">
        <v>71</v>
      </c>
      <c r="E25" s="44" t="s">
        <v>93</v>
      </c>
      <c r="F25" s="46" t="s">
        <v>174</v>
      </c>
      <c r="G25" s="46"/>
      <c r="H25" s="42" t="s">
        <v>122</v>
      </c>
    </row>
    <row r="26" spans="1:10" ht="14.65" customHeight="1">
      <c r="A26" s="42" t="s">
        <v>135</v>
      </c>
      <c r="B26" s="42" t="s">
        <v>155</v>
      </c>
      <c r="C26" s="44" t="s">
        <v>144</v>
      </c>
      <c r="D26" s="44" t="s">
        <v>71</v>
      </c>
      <c r="E26" s="44" t="s">
        <v>93</v>
      </c>
      <c r="F26" s="46" t="s">
        <v>175</v>
      </c>
      <c r="G26" s="46" t="s">
        <v>176</v>
      </c>
      <c r="H26" s="44" t="s">
        <v>123</v>
      </c>
      <c r="I26" s="44" t="s">
        <v>124</v>
      </c>
    </row>
    <row r="27" spans="1:10" ht="14.65" customHeight="1">
      <c r="A27" s="42" t="s">
        <v>138</v>
      </c>
      <c r="B27" s="42" t="s">
        <v>165</v>
      </c>
      <c r="C27" s="44" t="s">
        <v>133</v>
      </c>
      <c r="D27" s="44" t="s">
        <v>71</v>
      </c>
      <c r="E27" s="44" t="s">
        <v>93</v>
      </c>
      <c r="F27" s="46" t="s">
        <v>174</v>
      </c>
      <c r="G27" s="46"/>
      <c r="H27" s="42" t="s">
        <v>122</v>
      </c>
    </row>
    <row r="28" spans="1:10" ht="14.65" customHeight="1">
      <c r="A28" s="42" t="s">
        <v>138</v>
      </c>
      <c r="B28" s="42" t="s">
        <v>166</v>
      </c>
      <c r="C28" s="44" t="s">
        <v>133</v>
      </c>
      <c r="D28" s="44" t="s">
        <v>71</v>
      </c>
      <c r="E28" s="44" t="s">
        <v>93</v>
      </c>
      <c r="F28" s="46" t="s">
        <v>177</v>
      </c>
      <c r="G28" s="46"/>
      <c r="H28" s="42" t="s">
        <v>164</v>
      </c>
    </row>
    <row r="29" spans="1:10" ht="14.65" customHeight="1">
      <c r="A29" s="42" t="s">
        <v>138</v>
      </c>
      <c r="B29" s="42" t="s">
        <v>155</v>
      </c>
      <c r="C29" s="44" t="s">
        <v>133</v>
      </c>
      <c r="D29" s="44" t="s">
        <v>71</v>
      </c>
      <c r="E29" s="44" t="s">
        <v>93</v>
      </c>
      <c r="F29" s="46" t="s">
        <v>175</v>
      </c>
      <c r="G29" s="46" t="s">
        <v>176</v>
      </c>
      <c r="H29" s="44" t="s">
        <v>123</v>
      </c>
      <c r="I29" s="44" t="s">
        <v>124</v>
      </c>
    </row>
    <row r="30" spans="1:10" ht="14.65" customHeight="1">
      <c r="A30" s="42" t="s">
        <v>139</v>
      </c>
      <c r="B30" s="42" t="s">
        <v>155</v>
      </c>
      <c r="C30" s="44" t="s">
        <v>167</v>
      </c>
      <c r="D30" s="44" t="s">
        <v>71</v>
      </c>
      <c r="E30" s="44" t="s">
        <v>93</v>
      </c>
      <c r="F30" s="44" t="s">
        <v>178</v>
      </c>
      <c r="G30" s="44"/>
      <c r="H30" s="44"/>
      <c r="I30" s="44"/>
    </row>
    <row r="31" spans="1:10" ht="14.65" customHeight="1">
      <c r="A31" s="42" t="s">
        <v>140</v>
      </c>
      <c r="B31" s="42" t="s">
        <v>155</v>
      </c>
      <c r="C31" s="44" t="s">
        <v>145</v>
      </c>
      <c r="D31" s="44"/>
      <c r="E31" s="44"/>
      <c r="F31" s="44"/>
      <c r="G31" s="44"/>
      <c r="H31" s="44"/>
      <c r="I31" s="44"/>
    </row>
    <row r="32" spans="1:10" ht="14.65" customHeight="1">
      <c r="A32" s="42" t="s">
        <v>141</v>
      </c>
      <c r="B32" s="42" t="s">
        <v>155</v>
      </c>
      <c r="C32" s="44"/>
      <c r="D32" s="44"/>
      <c r="E32" s="44"/>
      <c r="F32" s="44"/>
      <c r="G32" s="44"/>
      <c r="H32" s="44"/>
      <c r="I32" s="44"/>
    </row>
    <row r="33" spans="1:9" ht="14.65" customHeight="1">
      <c r="A33" s="42" t="s">
        <v>136</v>
      </c>
      <c r="B33" s="42" t="s">
        <v>155</v>
      </c>
      <c r="C33" s="44"/>
      <c r="D33" s="44" t="s">
        <v>71</v>
      </c>
      <c r="E33" s="44" t="s">
        <v>93</v>
      </c>
      <c r="F33" s="44" t="s">
        <v>185</v>
      </c>
      <c r="G33" s="44"/>
      <c r="H33" s="44"/>
      <c r="I33" s="44"/>
    </row>
    <row r="34" spans="1:9" ht="14.65" customHeight="1">
      <c r="A34" s="42" t="s">
        <v>142</v>
      </c>
      <c r="B34" s="42" t="s">
        <v>155</v>
      </c>
      <c r="C34" s="44" t="s">
        <v>186</v>
      </c>
      <c r="D34" s="44"/>
      <c r="E34" s="44"/>
      <c r="F34" s="44"/>
      <c r="G34" s="44"/>
      <c r="H34" s="44"/>
      <c r="I34" s="44"/>
    </row>
    <row r="35" spans="1:9" ht="14.65" customHeight="1">
      <c r="A35" s="42" t="s">
        <v>95</v>
      </c>
      <c r="B35" s="42" t="s">
        <v>151</v>
      </c>
      <c r="C35" s="44" t="s">
        <v>147</v>
      </c>
      <c r="D35" s="44" t="s">
        <v>71</v>
      </c>
      <c r="E35" s="44" t="s">
        <v>93</v>
      </c>
      <c r="F35" s="44" t="s">
        <v>179</v>
      </c>
      <c r="G35" s="44" t="s">
        <v>181</v>
      </c>
      <c r="H35" s="44" t="s">
        <v>123</v>
      </c>
      <c r="I35" s="44" t="s">
        <v>124</v>
      </c>
    </row>
    <row r="36" spans="1:9" ht="14.65" customHeight="1">
      <c r="A36" s="42" t="s">
        <v>95</v>
      </c>
      <c r="B36" s="42" t="s">
        <v>152</v>
      </c>
      <c r="C36" s="44" t="s">
        <v>147</v>
      </c>
      <c r="D36" s="44" t="s">
        <v>71</v>
      </c>
      <c r="E36" s="44" t="s">
        <v>93</v>
      </c>
      <c r="F36" s="44" t="s">
        <v>180</v>
      </c>
      <c r="G36" s="44" t="s">
        <v>181</v>
      </c>
      <c r="H36" s="44" t="s">
        <v>123</v>
      </c>
      <c r="I36" s="44" t="s">
        <v>124</v>
      </c>
    </row>
    <row r="37" spans="1:9" ht="14.65" customHeight="1">
      <c r="A37" s="42" t="s">
        <v>143</v>
      </c>
      <c r="B37" s="42" t="s">
        <v>168</v>
      </c>
      <c r="C37" s="44" t="s">
        <v>170</v>
      </c>
      <c r="D37" s="44" t="s">
        <v>71</v>
      </c>
      <c r="E37" s="44" t="s">
        <v>93</v>
      </c>
      <c r="F37" s="44" t="s">
        <v>182</v>
      </c>
      <c r="G37" s="44"/>
      <c r="H37" s="44"/>
      <c r="I37" s="44"/>
    </row>
    <row r="38" spans="1:9" ht="14.65" customHeight="1">
      <c r="A38" s="42" t="s">
        <v>143</v>
      </c>
      <c r="B38" s="42" t="s">
        <v>169</v>
      </c>
      <c r="C38" s="44" t="s">
        <v>170</v>
      </c>
      <c r="D38" s="44" t="s">
        <v>71</v>
      </c>
      <c r="E38" s="44" t="s">
        <v>93</v>
      </c>
      <c r="F38" s="44" t="s">
        <v>183</v>
      </c>
      <c r="G38" s="44"/>
      <c r="H38" s="44"/>
      <c r="I38" s="44"/>
    </row>
    <row r="40" spans="1:9">
      <c r="A40" s="50" t="s">
        <v>107</v>
      </c>
      <c r="B40" s="50"/>
    </row>
    <row r="41" spans="1:9">
      <c r="A41" s="51" t="s">
        <v>108</v>
      </c>
      <c r="B41" s="51"/>
      <c r="C41" s="52" t="s">
        <v>125</v>
      </c>
      <c r="D41" s="53" t="s">
        <v>22</v>
      </c>
      <c r="E41" s="52"/>
      <c r="F41" s="52"/>
    </row>
    <row r="42" spans="1:9">
      <c r="A42" s="54" t="s">
        <v>109</v>
      </c>
      <c r="B42" s="54"/>
      <c r="C42" s="60" t="s">
        <v>126</v>
      </c>
      <c r="D42" s="56" t="s">
        <v>146</v>
      </c>
      <c r="E42" s="55"/>
      <c r="F42" s="55"/>
    </row>
    <row r="43" spans="1:9">
      <c r="A43" s="54" t="s">
        <v>110</v>
      </c>
      <c r="B43" s="54"/>
      <c r="C43" s="60" t="s">
        <v>127</v>
      </c>
      <c r="D43" s="56" t="s">
        <v>128</v>
      </c>
      <c r="E43" s="55"/>
      <c r="F43" s="55"/>
    </row>
    <row r="44" spans="1:9" ht="31.5">
      <c r="A44" s="54" t="s">
        <v>111</v>
      </c>
      <c r="B44" s="54"/>
      <c r="C44" s="55" t="s">
        <v>129</v>
      </c>
      <c r="D44" s="56" t="s">
        <v>161</v>
      </c>
      <c r="E44" s="55"/>
      <c r="F44" s="55"/>
    </row>
    <row r="45" spans="1:9">
      <c r="A45" s="54" t="s">
        <v>112</v>
      </c>
      <c r="B45" s="54"/>
      <c r="C45" s="55" t="s">
        <v>130</v>
      </c>
      <c r="D45" s="56" t="s">
        <v>131</v>
      </c>
      <c r="E45" s="55"/>
      <c r="F45" s="55"/>
    </row>
    <row r="46" spans="1:9" ht="47.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Luffi</cp:lastModifiedBy>
  <dcterms:created xsi:type="dcterms:W3CDTF">2014-07-01T23:43:25Z</dcterms:created>
  <dcterms:modified xsi:type="dcterms:W3CDTF">2016-02-28T23:40:47Z</dcterms:modified>
</cp:coreProperties>
</file>